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<sst xmlns="http://schemas.openxmlformats.org/spreadsheetml/2006/main" count="223" uniqueCount="166">
  <si>
    <r>
      <t xml:space="preserve">PLANILHA DE CUSTOS E FORMAÇÃO DE PREÇOS DE SERVIÇOS CONTINUADOS </t>
    </r>
    <r>
      <rPr>
        <b/>
        <u val="single"/>
        <sz val="10"/>
        <color indexed="10"/>
        <rFont val="Calibri"/>
        <family val="2"/>
      </rPr>
      <t>COM DEDICAÇÃO EXCLUSIVA</t>
    </r>
    <r>
      <rPr>
        <b/>
        <sz val="8"/>
        <color indexed="8"/>
        <rFont val="Calibri"/>
        <family val="2"/>
      </rPr>
      <t xml:space="preserve"> DE MÃO DE OBRA (ANEXO III - DECRETOS 52.768 de 15.12.2015 e 52.823 de 22.12.2015)</t>
    </r>
  </si>
  <si>
    <t>PROCESSO:</t>
  </si>
  <si>
    <r>
      <t xml:space="preserve">REGIME DE TRIBUTAÇÃO: </t>
    </r>
    <r>
      <rPr>
        <b/>
        <sz val="14"/>
        <color indexed="10"/>
        <rFont val="Calibri"/>
        <family val="2"/>
      </rPr>
      <t>LUCRO REAL</t>
    </r>
  </si>
  <si>
    <t>LICITAÇÃO/EDITAL</t>
  </si>
  <si>
    <t>ABERTURA:</t>
  </si>
  <si>
    <t>Detalhamento dos Serviços: Custo relativo a um empregado da categoria AUXILIAR DE LIMPEZA, com jornada executada no horário comercial, com intervalo,  de segunda à sexta-feira, perfazendo 44 horas semanais ou 220 mensais. Convenção Coletiva do SINDASSEIO-RS (registrada no MTE nº RS000099/2016)</t>
  </si>
  <si>
    <t>AUXILIAR DE LIMPEZA - CBO 5143</t>
  </si>
  <si>
    <t>INSALUBRIDADE - Cláusula 59ª</t>
  </si>
  <si>
    <t>Médio</t>
  </si>
  <si>
    <t>Nº Empregado</t>
  </si>
  <si>
    <t>Máximo</t>
  </si>
  <si>
    <t>Salário Normativo CCT</t>
  </si>
  <si>
    <t>SEEAC/SINDASSEIO-RS</t>
  </si>
  <si>
    <t>ISSQN</t>
  </si>
  <si>
    <t>PORTO ALEGRE</t>
  </si>
  <si>
    <t>Alíquota</t>
  </si>
  <si>
    <t>Tarifa Transporte - Cláusula 22ª</t>
  </si>
  <si>
    <t>Vr. Unitário</t>
  </si>
  <si>
    <t>Dias</t>
  </si>
  <si>
    <t>VT p/dia</t>
  </si>
  <si>
    <t>Desconto</t>
  </si>
  <si>
    <t>Auxilio Alimentação - Cláusula 20ª</t>
  </si>
  <si>
    <t>CCT</t>
  </si>
  <si>
    <t>VA p/dia</t>
  </si>
  <si>
    <t xml:space="preserve">Plano Benefício Social Familiar - Cláusula 24ª </t>
  </si>
  <si>
    <t>Vr. Mensal</t>
  </si>
  <si>
    <t>DSR - Descanso Semanal Remunerado</t>
  </si>
  <si>
    <t>MONTANTE A</t>
  </si>
  <si>
    <t>I</t>
  </si>
  <si>
    <t>Remuneração - Grupo I</t>
  </si>
  <si>
    <t>%</t>
  </si>
  <si>
    <t>Valor Mensal/unidade de serviço (R$)</t>
  </si>
  <si>
    <t>Salário</t>
  </si>
  <si>
    <r>
      <t xml:space="preserve">Adicional Noturno 20% </t>
    </r>
    <r>
      <rPr>
        <b/>
        <sz val="5"/>
        <color indexed="8"/>
        <rFont val="Calibri"/>
        <family val="2"/>
      </rPr>
      <t>(Ver súmula 60 TST)</t>
    </r>
  </si>
  <si>
    <r>
      <t xml:space="preserve">Adicional Periculosidade 30% </t>
    </r>
    <r>
      <rPr>
        <b/>
        <sz val="5"/>
        <color indexed="8"/>
        <rFont val="Calibri"/>
        <family val="2"/>
      </rPr>
      <t>(Ver súmulas 364, 132 e 191 do TST)</t>
    </r>
  </si>
  <si>
    <r>
      <t xml:space="preserve">Adicional Insalubridade 20%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54ª CCT SINDASSEIO-RS Alínea A</t>
    </r>
  </si>
  <si>
    <r>
      <t xml:space="preserve">Adicional Insalubridade 40%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54ª CCT SINDASSEIO-RS Alínea B</t>
    </r>
  </si>
  <si>
    <t>Total de Remuneração</t>
  </si>
  <si>
    <t>II</t>
  </si>
  <si>
    <t>Encargos Sociais - Grupo II: Obrigações Sociais</t>
  </si>
  <si>
    <r>
      <t xml:space="preserve">INSS </t>
    </r>
    <r>
      <rPr>
        <b/>
        <sz val="5"/>
        <color indexed="8"/>
        <rFont val="Calibri"/>
        <family val="2"/>
      </rPr>
      <t>(art. 22, inc. I, Lei nº 8.212/91)</t>
    </r>
  </si>
  <si>
    <r>
      <t xml:space="preserve">SESI ou SESC </t>
    </r>
    <r>
      <rPr>
        <b/>
        <sz val="5"/>
        <color indexed="8"/>
        <rFont val="Calibri"/>
        <family val="2"/>
      </rPr>
      <t>(art. 30, Lei nº 8.036/90)</t>
    </r>
  </si>
  <si>
    <r>
      <t xml:space="preserve">SENAI ou SENAC </t>
    </r>
    <r>
      <rPr>
        <b/>
        <sz val="5"/>
        <color indexed="8"/>
        <rFont val="Calibri"/>
        <family val="2"/>
      </rPr>
      <t>(Decreto-Lei nº 2.318/86)</t>
    </r>
  </si>
  <si>
    <r>
      <t xml:space="preserve">INCRA </t>
    </r>
    <r>
      <rPr>
        <b/>
        <sz val="5"/>
        <color indexed="8"/>
        <rFont val="Calibri"/>
        <family val="2"/>
      </rPr>
      <t>(art. 15I, Lei Complementar nº 011/71)</t>
    </r>
  </si>
  <si>
    <r>
      <t xml:space="preserve">SALÁRIO EDUCAÇÃO </t>
    </r>
    <r>
      <rPr>
        <b/>
        <sz val="5"/>
        <color indexed="8"/>
        <rFont val="Calibri"/>
        <family val="2"/>
      </rPr>
      <t>(art. , inc. I, Decreto nº 87.043/82)</t>
    </r>
  </si>
  <si>
    <r>
      <t>FGTS</t>
    </r>
    <r>
      <rPr>
        <b/>
        <sz val="5"/>
        <color indexed="8"/>
        <rFont val="Calibri"/>
        <family val="2"/>
      </rPr>
      <t xml:space="preserve"> (art. 15, Lei nº 8.036/90)</t>
    </r>
  </si>
  <si>
    <r>
      <t xml:space="preserve">SEG. ACIDENTE DO TRABALHO 91%, 2% e 3% </t>
    </r>
    <r>
      <rPr>
        <b/>
        <sz val="5"/>
        <color indexed="8"/>
        <rFont val="Calibri"/>
        <family val="2"/>
      </rPr>
      <t>(art. 22, inc. II, alíneas "b" e "c", da Lei nº 8.212/91)</t>
    </r>
  </si>
  <si>
    <r>
      <t xml:space="preserve">SEBRAE </t>
    </r>
    <r>
      <rPr>
        <b/>
        <sz val="5"/>
        <color indexed="8"/>
        <rFont val="Calibri"/>
        <family val="2"/>
      </rPr>
      <t>(§ 3º, art. 8º, Lei nº 8.029/90)</t>
    </r>
  </si>
  <si>
    <t>Total do Grupo II</t>
  </si>
  <si>
    <t>Os percentuais para o SAT podem variar de 0,50% a 6,00% em função do Fator de Acidente Previdenciário (FAP), Decreto nº 6.957/2009</t>
  </si>
  <si>
    <t>III</t>
  </si>
  <si>
    <t>Encargos Sociais - Grupo III: Tempo Não Trabalhado</t>
  </si>
  <si>
    <t>FÉRIAS GOZADAS + ADICIONAL DE FÉRIAS</t>
  </si>
  <si>
    <r>
      <t>FALTAS ABONADAS</t>
    </r>
    <r>
      <rPr>
        <b/>
        <vertAlign val="superscript"/>
        <sz val="8"/>
        <color indexed="8"/>
        <rFont val="Calibri"/>
        <family val="2"/>
      </rPr>
      <t xml:space="preserve"> (3)</t>
    </r>
  </si>
  <si>
    <r>
      <t xml:space="preserve">FALTAS LEGAIS </t>
    </r>
    <r>
      <rPr>
        <vertAlign val="superscript"/>
        <sz val="8"/>
        <color indexed="8"/>
        <rFont val="Calibri"/>
        <family val="2"/>
      </rPr>
      <t>(4)</t>
    </r>
  </si>
  <si>
    <t>LICENÇA MATERNIDADE</t>
  </si>
  <si>
    <t>LICENÇA PATERNIDADE</t>
  </si>
  <si>
    <t>ACIDENTE DE TRABALHO</t>
  </si>
  <si>
    <t>AVISO PRÉVIO TRABALHADO</t>
  </si>
  <si>
    <t>13º SALÁRIO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</si>
  <si>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</si>
  <si>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</si>
  <si>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</si>
  <si>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</si>
  <si>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</si>
  <si>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</si>
  <si>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</si>
  <si>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INDENIZAÇÕES</t>
  </si>
  <si>
    <t>FGTS SOBRE INDENIZAÇÕES</t>
  </si>
  <si>
    <t>INDENIZAÇÃO COMPENSATÓRIA POR DEMISSÃO SEM JUSTA CAUSA</t>
  </si>
  <si>
    <t>Total do Grupo IV</t>
  </si>
  <si>
    <t>V</t>
  </si>
  <si>
    <t>Encargos Sociais - Grupo V: Incidências</t>
  </si>
  <si>
    <t>INCIDÊNCIA GRUPO II (Obrigações Sociais) X GRUPO III (Tempo Não Trabalhado)</t>
  </si>
  <si>
    <t>Total do Grupo V</t>
  </si>
  <si>
    <t>TOTAL DOS ENCAGOS SOCIAIS (II + III + IV + V)</t>
  </si>
  <si>
    <t>VI</t>
  </si>
  <si>
    <t>Demais custos relativos à Norma Coletiva ou Disposições Legais</t>
  </si>
  <si>
    <r>
      <t>Auxílio alimentação (Vales, Cesta Básica, ect.) -</t>
    </r>
    <r>
      <rPr>
        <sz val="5"/>
        <color indexed="8"/>
        <rFont val="Calibri"/>
        <family val="2"/>
      </rPr>
      <t xml:space="preserve">Cláusula 20ª CCT SINDASSEIO-RS </t>
    </r>
  </si>
  <si>
    <r>
      <t xml:space="preserve">Vale-Transporte- </t>
    </r>
    <r>
      <rPr>
        <sz val="5"/>
        <color indexed="8"/>
        <rFont val="Calibri"/>
        <family val="2"/>
      </rPr>
      <t xml:space="preserve">Cláusula 22ª CCT SINDASSEIO-RS </t>
    </r>
  </si>
  <si>
    <r>
      <t xml:space="preserve">Outros (especificar) - </t>
    </r>
    <r>
      <rPr>
        <b/>
        <sz val="8"/>
        <color indexed="8"/>
        <rFont val="Calibri"/>
        <family val="2"/>
      </rPr>
      <t>Plano de Benefício Social Familiar - itens 10 e  17, Cláusula 24ª CCT</t>
    </r>
  </si>
  <si>
    <t>Total do Grupo VI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</si>
  <si>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</si>
  <si>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</si>
  <si>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</si>
  <si>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</si>
  <si>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</si>
  <si>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</si>
  <si>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</si>
  <si>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</si>
  <si>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</si>
  <si>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MEMÓRIA DE CÁLCULO DO VALE REFEIÇÃO (ALIMENTAÇÃO)</t>
  </si>
  <si>
    <t>Dias por mês</t>
  </si>
  <si>
    <t>TOTAL DO MONTANTE A (I + II + III+ IV + V +VI)</t>
  </si>
  <si>
    <t>MONTANTE B</t>
  </si>
  <si>
    <t>Despesas Diretas</t>
  </si>
  <si>
    <r>
      <t xml:space="preserve">Transporte </t>
    </r>
    <r>
      <rPr>
        <vertAlign val="superscript"/>
        <sz val="8"/>
        <color indexed="8"/>
        <rFont val="Calibri"/>
        <family val="2"/>
      </rPr>
      <t xml:space="preserve">(5) </t>
    </r>
  </si>
  <si>
    <t>Uniformes/equipamentos</t>
  </si>
  <si>
    <t>Seguro de vida</t>
  </si>
  <si>
    <t>Materiais</t>
  </si>
  <si>
    <r>
      <t>Mobilização</t>
    </r>
    <r>
      <rPr>
        <vertAlign val="superscript"/>
        <sz val="8"/>
        <color indexed="8"/>
        <rFont val="Calibri"/>
        <family val="2"/>
      </rPr>
      <t xml:space="preserve"> (6)</t>
    </r>
  </si>
  <si>
    <t>Outros (especificar)</t>
  </si>
  <si>
    <t>Total de Despesas Diretas</t>
  </si>
  <si>
    <t>(5)</t>
  </si>
  <si>
    <t>Somente será preenchido quando o licitante fornecer transporte próprio</t>
  </si>
  <si>
    <t>(6)</t>
  </si>
  <si>
    <t>Taiis custos de mobilização não são renováveis, devendo ser eliminados após o primeiro ano de contrato caso haja prorrogação</t>
  </si>
  <si>
    <t>LIMITE QUADRO I (Despesas Diretas) sobre Montante A (exceto Vale-transporte), conforme alínea "b2", Inc. II, art. 7º, do Decreto 52.768/2015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</si>
  <si>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</si>
  <si>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</si>
  <si>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</si>
  <si>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</si>
  <si>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</si>
  <si>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</si>
  <si>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Demais Custos CCT</t>
  </si>
  <si>
    <t>Total Montante A</t>
  </si>
  <si>
    <t>Base de Cálculo</t>
  </si>
  <si>
    <t>Despesas Indiretas</t>
  </si>
  <si>
    <t>Despesas Admnistrativas</t>
  </si>
  <si>
    <t>Seguros</t>
  </si>
  <si>
    <t>Total de Despesas Indiretas</t>
  </si>
  <si>
    <t>Lucro</t>
  </si>
  <si>
    <t>Total do Lucro</t>
  </si>
  <si>
    <t>LIMITE DOS QUADROS II (Despesas Indiretas) e III (Lucro) sobre Montante A (exceto Vale-transporte), conforme alínea "b1", Inc. II, art. 7º, do Decreto 52.768</t>
  </si>
  <si>
    <t>TOTAL DO MONTANTE B (I + II + III)</t>
  </si>
  <si>
    <t>MONTANTE C</t>
  </si>
  <si>
    <r>
      <t xml:space="preserve">Tributos </t>
    </r>
    <r>
      <rPr>
        <b/>
        <vertAlign val="superscript"/>
        <sz val="10"/>
        <color indexed="8"/>
        <rFont val="Calibri"/>
        <family val="2"/>
      </rPr>
      <t>(7)</t>
    </r>
  </si>
  <si>
    <t>PIS</t>
  </si>
  <si>
    <t>COFINS</t>
  </si>
  <si>
    <r>
      <t xml:space="preserve">SIMPLES </t>
    </r>
    <r>
      <rPr>
        <vertAlign val="superscript"/>
        <sz val="8"/>
        <color indexed="8"/>
        <rFont val="Calibri"/>
        <family val="2"/>
      </rPr>
      <t>(8)</t>
    </r>
  </si>
  <si>
    <t>Total de Tributos</t>
  </si>
  <si>
    <t>(7)</t>
  </si>
  <si>
    <t>O valor referente a tributos é obtido aplicando-se o percentual sobre o valor do faturamento.</t>
  </si>
  <si>
    <t>(8)</t>
  </si>
  <si>
    <t>As empresas optantes pelo SIMPLES que se enquadrarem nas exceções previstas nos parágrafos 5º-B a 5º-E do artigo 18 da Lei Complementar 123/2006, deverão preencher apenas a linha 4 da planilha</t>
  </si>
  <si>
    <t>MEMÓRIA DE CÁLCULO DOS TRIBUTOS</t>
  </si>
  <si>
    <t>Montante A</t>
  </si>
  <si>
    <t>Montante B</t>
  </si>
  <si>
    <t>CustoTotal por Empregado</t>
  </si>
  <si>
    <t>TRIBUTOS</t>
  </si>
  <si>
    <t>LUCRO REAL</t>
  </si>
  <si>
    <t>LUCRO PRESUMIDO</t>
  </si>
  <si>
    <t>Coeficiente L. Real</t>
  </si>
  <si>
    <t>Coeficiente L. Presumido</t>
  </si>
  <si>
    <r>
      <t>Coeficiente SIMPLES</t>
    </r>
    <r>
      <rPr>
        <i/>
        <vertAlign val="superscript"/>
        <sz val="6"/>
        <color indexed="8"/>
        <rFont val="Calibri"/>
        <family val="2"/>
      </rPr>
      <t xml:space="preserve"> (*)</t>
    </r>
  </si>
  <si>
    <t>OUTRO</t>
  </si>
  <si>
    <t>(*)</t>
  </si>
  <si>
    <t>Segunda faixa: Receita Bruta em 12 meses De 180.000,01 a 360.000,00- Alíquota de 6,54%</t>
  </si>
  <si>
    <t>TOTAL</t>
  </si>
  <si>
    <t>TOTAL DO MONTANTE C</t>
  </si>
  <si>
    <t>QUADRO RESUMO</t>
  </si>
  <si>
    <t>Remuneração</t>
  </si>
  <si>
    <t>Encargos Sociais (II + III + IV + V)</t>
  </si>
  <si>
    <t>Demais Custos realtivos a Norma Coletiva ou Disposições Legais</t>
  </si>
  <si>
    <t xml:space="preserve">Total do Montante A </t>
  </si>
  <si>
    <t xml:space="preserve">Total do Montante B </t>
  </si>
  <si>
    <t>Tributos</t>
  </si>
  <si>
    <t xml:space="preserve">Total do Montante C </t>
  </si>
  <si>
    <t>QUADRO RESUMO DO CONTRATO</t>
  </si>
  <si>
    <t>Serviço</t>
  </si>
  <si>
    <t>Valor Mensal por Unidade de Serviço (A + B + C)</t>
  </si>
  <si>
    <t>Quantidade de Unidade de Serviços</t>
  </si>
  <si>
    <t>Valor mensal do serviço</t>
  </si>
  <si>
    <t>Valor Mensal do Contrato</t>
  </si>
  <si>
    <t>16/1584-0000072-0</t>
  </si>
  <si>
    <t>PE 001/16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</si>
</sst>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0"/>
      <color indexed="10"/>
      <name val="Calibri"/>
      <family val="2"/>
    </font>
    <font>
      <b/>
      <sz val="14"/>
      <color indexed="10"/>
      <name val="Calibri"/>
      <family val="2"/>
    </font>
    <font>
      <b/>
      <sz val="5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5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i/>
      <vertAlign val="superscript"/>
      <sz val="6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b/>
      <i/>
      <sz val="6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i/>
      <sz val="7"/>
      <color indexed="8"/>
      <name val="Calibri"/>
      <family val="2"/>
    </font>
    <font>
      <i/>
      <sz val="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rgb="FFFF0000"/>
      <name val="Calibri"/>
      <family val="2"/>
    </font>
    <font>
      <sz val="7"/>
      <color theme="1"/>
      <name val="Calibri"/>
      <family val="2"/>
    </font>
    <font>
      <b/>
      <sz val="9"/>
      <color theme="1"/>
      <name val="Calibri"/>
      <family val="2"/>
    </font>
    <font>
      <b/>
      <sz val="5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b/>
      <i/>
      <sz val="6"/>
      <color theme="1"/>
      <name val="Calibri"/>
      <family val="2"/>
    </font>
    <font>
      <sz val="5"/>
      <color theme="1"/>
      <name val="Calibri"/>
      <family val="2"/>
    </font>
    <font>
      <i/>
      <sz val="7"/>
      <color theme="1"/>
      <name val="Calibri"/>
      <family val="2"/>
    </font>
    <font>
      <b/>
      <sz val="10"/>
      <color theme="1"/>
      <name val="Calibri"/>
      <family val="2"/>
    </font>
    <font>
      <i/>
      <sz val="6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55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9" fontId="56" fillId="33" borderId="13" xfId="0" applyNumberFormat="1" applyFont="1" applyFill="1" applyBorder="1" applyAlignment="1">
      <alignment horizontal="center" vertical="center" wrapText="1"/>
    </xf>
    <xf numFmtId="1" fontId="56" fillId="33" borderId="13" xfId="0" applyNumberFormat="1" applyFont="1" applyFill="1" applyBorder="1" applyAlignment="1">
      <alignment horizontal="center" vertical="center" wrapText="1"/>
    </xf>
    <xf numFmtId="9" fontId="57" fillId="33" borderId="13" xfId="0" applyNumberFormat="1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2" fontId="56" fillId="33" borderId="13" xfId="0" applyNumberFormat="1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vertical="center" wrapText="1"/>
    </xf>
    <xf numFmtId="10" fontId="56" fillId="33" borderId="13" xfId="0" applyNumberFormat="1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2" fontId="56" fillId="33" borderId="17" xfId="0" applyNumberFormat="1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10" fontId="56" fillId="33" borderId="20" xfId="0" applyNumberFormat="1" applyFont="1" applyFill="1" applyBorder="1" applyAlignment="1">
      <alignment horizontal="center" vertical="center" wrapText="1"/>
    </xf>
    <xf numFmtId="0" fontId="55" fillId="5" borderId="12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164" fontId="56" fillId="0" borderId="12" xfId="0" applyNumberFormat="1" applyFont="1" applyBorder="1" applyAlignment="1">
      <alignment horizontal="center" vertical="center" wrapText="1"/>
    </xf>
    <xf numFmtId="4" fontId="56" fillId="0" borderId="12" xfId="0" applyNumberFormat="1" applyFont="1" applyBorder="1" applyAlignment="1">
      <alignment horizontal="center" vertical="center" wrapText="1"/>
    </xf>
    <xf numFmtId="4" fontId="56" fillId="34" borderId="12" xfId="0" applyNumberFormat="1" applyFont="1" applyFill="1" applyBorder="1" applyAlignment="1">
      <alignment horizontal="center" vertical="center" wrapText="1"/>
    </xf>
    <xf numFmtId="164" fontId="59" fillId="0" borderId="12" xfId="0" applyNumberFormat="1" applyFont="1" applyBorder="1" applyAlignment="1">
      <alignment horizontal="center" vertical="center" wrapText="1"/>
    </xf>
    <xf numFmtId="4" fontId="59" fillId="0" borderId="12" xfId="0" applyNumberFormat="1" applyFont="1" applyBorder="1" applyAlignment="1">
      <alignment horizontal="center" vertical="center" wrapText="1"/>
    </xf>
    <xf numFmtId="0" fontId="60" fillId="0" borderId="0" xfId="0" applyFont="1" applyAlignment="1" quotePrefix="1">
      <alignment horizontal="center" vertical="center" wrapText="1"/>
    </xf>
    <xf numFmtId="164" fontId="59" fillId="33" borderId="12" xfId="0" applyNumberFormat="1" applyFont="1" applyFill="1" applyBorder="1" applyAlignment="1">
      <alignment horizontal="center" vertical="center" wrapText="1"/>
    </xf>
    <xf numFmtId="4" fontId="59" fillId="33" borderId="12" xfId="0" applyNumberFormat="1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164" fontId="59" fillId="0" borderId="0" xfId="0" applyNumberFormat="1" applyFont="1" applyBorder="1" applyAlignment="1">
      <alignment horizontal="center" vertical="center" wrapText="1"/>
    </xf>
    <xf numFmtId="4" fontId="59" fillId="0" borderId="0" xfId="0" applyNumberFormat="1" applyFont="1" applyBorder="1" applyAlignment="1">
      <alignment horizontal="center" vertical="center" wrapText="1"/>
    </xf>
    <xf numFmtId="2" fontId="56" fillId="0" borderId="12" xfId="0" applyNumberFormat="1" applyFont="1" applyBorder="1" applyAlignment="1">
      <alignment horizontal="center" vertical="center" wrapText="1"/>
    </xf>
    <xf numFmtId="9" fontId="56" fillId="0" borderId="12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2" fontId="61" fillId="0" borderId="0" xfId="0" applyNumberFormat="1" applyFont="1" applyBorder="1" applyAlignment="1">
      <alignment horizontal="center" vertical="center" wrapText="1"/>
    </xf>
    <xf numFmtId="9" fontId="61" fillId="0" borderId="0" xfId="0" applyNumberFormat="1" applyFont="1" applyBorder="1" applyAlignment="1">
      <alignment horizontal="center" vertical="center" wrapText="1"/>
    </xf>
    <xf numFmtId="4" fontId="61" fillId="0" borderId="0" xfId="0" applyNumberFormat="1" applyFont="1" applyBorder="1" applyAlignment="1">
      <alignment horizontal="center" vertical="center" wrapText="1"/>
    </xf>
    <xf numFmtId="1" fontId="56" fillId="0" borderId="12" xfId="0" applyNumberFormat="1" applyFont="1" applyBorder="1" applyAlignment="1">
      <alignment horizontal="center" vertical="center" wrapText="1"/>
    </xf>
    <xf numFmtId="10" fontId="56" fillId="0" borderId="12" xfId="0" applyNumberFormat="1" applyFont="1" applyBorder="1" applyAlignment="1">
      <alignment horizontal="center" vertical="center" wrapText="1"/>
    </xf>
    <xf numFmtId="164" fontId="59" fillId="13" borderId="12" xfId="0" applyNumberFormat="1" applyFont="1" applyFill="1" applyBorder="1" applyAlignment="1">
      <alignment horizontal="center" vertical="center" wrapText="1"/>
    </xf>
    <xf numFmtId="4" fontId="59" fillId="13" borderId="12" xfId="0" applyNumberFormat="1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 wrapText="1"/>
    </xf>
    <xf numFmtId="164" fontId="59" fillId="34" borderId="0" xfId="0" applyNumberFormat="1" applyFont="1" applyFill="1" applyBorder="1" applyAlignment="1">
      <alignment horizontal="center" vertical="center" wrapText="1"/>
    </xf>
    <xf numFmtId="4" fontId="59" fillId="34" borderId="0" xfId="0" applyNumberFormat="1" applyFont="1" applyFill="1" applyBorder="1" applyAlignment="1">
      <alignment horizontal="center" vertical="center" wrapText="1"/>
    </xf>
    <xf numFmtId="4" fontId="59" fillId="35" borderId="12" xfId="0" applyNumberFormat="1" applyFont="1" applyFill="1" applyBorder="1" applyAlignment="1">
      <alignment horizontal="center" vertical="center" wrapText="1"/>
    </xf>
    <xf numFmtId="9" fontId="55" fillId="25" borderId="12" xfId="0" applyNumberFormat="1" applyFont="1" applyFill="1" applyBorder="1" applyAlignment="1" quotePrefix="1">
      <alignment horizontal="center" vertical="center" wrapText="1"/>
    </xf>
    <xf numFmtId="2" fontId="55" fillId="35" borderId="12" xfId="0" applyNumberFormat="1" applyFont="1" applyFill="1" applyBorder="1" applyAlignment="1" quotePrefix="1">
      <alignment horizontal="center" vertical="center" wrapText="1"/>
    </xf>
    <xf numFmtId="0" fontId="62" fillId="34" borderId="12" xfId="0" applyFont="1" applyFill="1" applyBorder="1" applyAlignment="1">
      <alignment horizontal="center" vertical="center" wrapText="1"/>
    </xf>
    <xf numFmtId="2" fontId="62" fillId="34" borderId="12" xfId="0" applyNumberFormat="1" applyFont="1" applyFill="1" applyBorder="1" applyAlignment="1">
      <alignment horizontal="center" vertical="center" wrapText="1"/>
    </xf>
    <xf numFmtId="0" fontId="62" fillId="34" borderId="12" xfId="0" applyFont="1" applyFill="1" applyBorder="1" applyAlignment="1" quotePrefix="1">
      <alignment horizontal="center" vertical="center" wrapText="1"/>
    </xf>
    <xf numFmtId="10" fontId="62" fillId="34" borderId="12" xfId="0" applyNumberFormat="1" applyFont="1" applyFill="1" applyBorder="1" applyAlignment="1">
      <alignment horizontal="center" vertical="center" wrapText="1"/>
    </xf>
    <xf numFmtId="0" fontId="56" fillId="35" borderId="12" xfId="0" applyFont="1" applyFill="1" applyBorder="1" applyAlignment="1">
      <alignment horizontal="center" vertical="center" wrapText="1"/>
    </xf>
    <xf numFmtId="10" fontId="56" fillId="35" borderId="12" xfId="0" applyNumberFormat="1" applyFont="1" applyFill="1" applyBorder="1" applyAlignment="1">
      <alignment horizontal="center" vertical="center" wrapText="1"/>
    </xf>
    <xf numFmtId="49" fontId="56" fillId="35" borderId="12" xfId="0" applyNumberFormat="1" applyFont="1" applyFill="1" applyBorder="1" applyAlignment="1">
      <alignment horizontal="center" vertical="center" wrapText="1"/>
    </xf>
    <xf numFmtId="49" fontId="59" fillId="35" borderId="12" xfId="0" applyNumberFormat="1" applyFont="1" applyFill="1" applyBorder="1" applyAlignment="1">
      <alignment horizontal="center" vertical="center" wrapText="1"/>
    </xf>
    <xf numFmtId="49" fontId="56" fillId="0" borderId="12" xfId="0" applyNumberFormat="1" applyFont="1" applyBorder="1" applyAlignment="1">
      <alignment horizontal="center" vertical="center" wrapText="1"/>
    </xf>
    <xf numFmtId="49" fontId="59" fillId="0" borderId="21" xfId="0" applyNumberFormat="1" applyFont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49" fontId="59" fillId="34" borderId="12" xfId="0" applyNumberFormat="1" applyFont="1" applyFill="1" applyBorder="1" applyAlignment="1">
      <alignment horizontal="center" vertical="center" wrapText="1"/>
    </xf>
    <xf numFmtId="0" fontId="63" fillId="34" borderId="12" xfId="0" applyFont="1" applyFill="1" applyBorder="1" applyAlignment="1" quotePrefix="1">
      <alignment horizontal="center" vertical="center" wrapText="1"/>
    </xf>
    <xf numFmtId="10" fontId="55" fillId="35" borderId="12" xfId="0" applyNumberFormat="1" applyFont="1" applyFill="1" applyBorder="1" applyAlignment="1">
      <alignment horizontal="center" vertical="center" wrapText="1"/>
    </xf>
    <xf numFmtId="0" fontId="64" fillId="0" borderId="0" xfId="0" applyFont="1" applyAlignment="1" quotePrefix="1">
      <alignment horizontal="center" vertical="center" wrapText="1"/>
    </xf>
    <xf numFmtId="4" fontId="55" fillId="0" borderId="12" xfId="0" applyNumberFormat="1" applyFont="1" applyBorder="1" applyAlignment="1">
      <alignment horizontal="center" vertical="center" wrapText="1"/>
    </xf>
    <xf numFmtId="0" fontId="56" fillId="10" borderId="12" xfId="0" applyFont="1" applyFill="1" applyBorder="1" applyAlignment="1">
      <alignment horizontal="center" vertical="center" wrapText="1"/>
    </xf>
    <xf numFmtId="4" fontId="56" fillId="10" borderId="12" xfId="0" applyNumberFormat="1" applyFont="1" applyFill="1" applyBorder="1" applyAlignment="1">
      <alignment horizontal="center" vertical="center" wrapText="1"/>
    </xf>
    <xf numFmtId="4" fontId="59" fillId="10" borderId="12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14" fontId="17" fillId="34" borderId="10" xfId="0" applyNumberFormat="1" applyFont="1" applyFill="1" applyBorder="1" applyAlignment="1">
      <alignment horizontal="center" vertical="center" wrapText="1"/>
    </xf>
    <xf numFmtId="0" fontId="59" fillId="10" borderId="21" xfId="0" applyFont="1" applyFill="1" applyBorder="1" applyAlignment="1">
      <alignment horizontal="center" vertical="center" wrapText="1"/>
    </xf>
    <xf numFmtId="0" fontId="59" fillId="10" borderId="22" xfId="0" applyFont="1" applyFill="1" applyBorder="1" applyAlignment="1">
      <alignment horizontal="center" vertical="center" wrapText="1"/>
    </xf>
    <xf numFmtId="0" fontId="59" fillId="10" borderId="23" xfId="0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0" fontId="59" fillId="13" borderId="21" xfId="0" applyFont="1" applyFill="1" applyBorder="1" applyAlignment="1">
      <alignment horizontal="center" vertical="center" wrapText="1"/>
    </xf>
    <xf numFmtId="0" fontId="59" fillId="13" borderId="22" xfId="0" applyFont="1" applyFill="1" applyBorder="1" applyAlignment="1">
      <alignment horizontal="center" vertical="center" wrapText="1"/>
    </xf>
    <xf numFmtId="0" fontId="59" fillId="13" borderId="23" xfId="0" applyFont="1" applyFill="1" applyBorder="1" applyAlignment="1">
      <alignment horizontal="center" vertical="center" wrapText="1"/>
    </xf>
    <xf numFmtId="0" fontId="56" fillId="10" borderId="12" xfId="0" applyFont="1" applyFill="1" applyBorder="1" applyAlignment="1">
      <alignment horizontal="center" vertical="center" wrapText="1"/>
    </xf>
    <xf numFmtId="0" fontId="55" fillId="10" borderId="12" xfId="0" applyFont="1" applyFill="1" applyBorder="1" applyAlignment="1">
      <alignment horizontal="center" vertical="center" wrapText="1"/>
    </xf>
    <xf numFmtId="0" fontId="56" fillId="10" borderId="21" xfId="0" applyFont="1" applyFill="1" applyBorder="1" applyAlignment="1">
      <alignment horizontal="left" vertical="center" wrapText="1"/>
    </xf>
    <xf numFmtId="0" fontId="56" fillId="10" borderId="22" xfId="0" applyFont="1" applyFill="1" applyBorder="1" applyAlignment="1">
      <alignment horizontal="left" vertical="center" wrapText="1"/>
    </xf>
    <xf numFmtId="0" fontId="56" fillId="10" borderId="23" xfId="0" applyFont="1" applyFill="1" applyBorder="1" applyAlignment="1">
      <alignment horizontal="left" vertical="center" wrapText="1"/>
    </xf>
    <xf numFmtId="0" fontId="55" fillId="36" borderId="12" xfId="0" applyFont="1" applyFill="1" applyBorder="1" applyAlignment="1">
      <alignment horizontal="center" vertical="center" wrapText="1"/>
    </xf>
    <xf numFmtId="0" fontId="55" fillId="11" borderId="12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left" vertical="center" wrapText="1"/>
    </xf>
    <xf numFmtId="0" fontId="62" fillId="34" borderId="12" xfId="0" applyFont="1" applyFill="1" applyBorder="1" applyAlignment="1" quotePrefix="1">
      <alignment horizontal="left" vertical="center" wrapText="1"/>
    </xf>
    <xf numFmtId="10" fontId="56" fillId="0" borderId="12" xfId="0" applyNumberFormat="1" applyFont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left" vertical="center" wrapText="1"/>
    </xf>
    <xf numFmtId="10" fontId="55" fillId="0" borderId="12" xfId="0" applyNumberFormat="1" applyFont="1" applyBorder="1" applyAlignment="1">
      <alignment horizontal="center" vertical="center" wrapText="1"/>
    </xf>
    <xf numFmtId="0" fontId="62" fillId="0" borderId="24" xfId="0" applyFont="1" applyBorder="1" applyAlignment="1">
      <alignment horizontal="left" vertical="center" wrapText="1"/>
    </xf>
    <xf numFmtId="0" fontId="59" fillId="13" borderId="12" xfId="0" applyFont="1" applyFill="1" applyBorder="1" applyAlignment="1">
      <alignment horizontal="center" vertical="center" wrapText="1"/>
    </xf>
    <xf numFmtId="4" fontId="56" fillId="0" borderId="21" xfId="0" applyNumberFormat="1" applyFont="1" applyBorder="1" applyAlignment="1">
      <alignment horizontal="center" vertical="center" wrapText="1"/>
    </xf>
    <xf numFmtId="4" fontId="56" fillId="0" borderId="23" xfId="0" applyNumberFormat="1" applyFont="1" applyBorder="1" applyAlignment="1">
      <alignment horizontal="center" vertical="center" wrapText="1"/>
    </xf>
    <xf numFmtId="4" fontId="59" fillId="0" borderId="12" xfId="0" applyNumberFormat="1" applyFont="1" applyBorder="1" applyAlignment="1">
      <alignment horizontal="center" vertical="center" wrapText="1"/>
    </xf>
    <xf numFmtId="4" fontId="59" fillId="0" borderId="21" xfId="0" applyNumberFormat="1" applyFont="1" applyBorder="1" applyAlignment="1">
      <alignment horizontal="center" vertical="center" wrapText="1"/>
    </xf>
    <xf numFmtId="0" fontId="55" fillId="35" borderId="12" xfId="0" applyFont="1" applyFill="1" applyBorder="1" applyAlignment="1" quotePrefix="1">
      <alignment horizontal="left" vertical="center" wrapText="1"/>
    </xf>
    <xf numFmtId="0" fontId="62" fillId="0" borderId="12" xfId="0" applyFont="1" applyBorder="1" applyAlignment="1" quotePrefix="1">
      <alignment horizontal="left" vertical="center" wrapText="1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0" fontId="59" fillId="35" borderId="12" xfId="0" applyFont="1" applyFill="1" applyBorder="1" applyAlignment="1" quotePrefix="1">
      <alignment horizontal="center" vertical="center" wrapText="1"/>
    </xf>
    <xf numFmtId="0" fontId="56" fillId="0" borderId="12" xfId="0" applyFont="1" applyBorder="1" applyAlignment="1" quotePrefix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5" fillId="25" borderId="12" xfId="0" applyFont="1" applyFill="1" applyBorder="1" applyAlignment="1" quotePrefix="1">
      <alignment horizontal="center" vertical="center" wrapText="1"/>
    </xf>
    <xf numFmtId="0" fontId="62" fillId="34" borderId="12" xfId="0" applyFont="1" applyFill="1" applyBorder="1" applyAlignment="1" quotePrefix="1">
      <alignment horizontal="center" vertical="center" wrapText="1"/>
    </xf>
    <xf numFmtId="4" fontId="56" fillId="34" borderId="12" xfId="0" applyNumberFormat="1" applyFont="1" applyFill="1" applyBorder="1" applyAlignment="1">
      <alignment horizontal="center" vertical="center" wrapText="1"/>
    </xf>
    <xf numFmtId="0" fontId="66" fillId="5" borderId="21" xfId="0" applyFont="1" applyFill="1" applyBorder="1" applyAlignment="1">
      <alignment horizontal="center" vertical="center" wrapText="1"/>
    </xf>
    <xf numFmtId="0" fontId="66" fillId="5" borderId="22" xfId="0" applyFont="1" applyFill="1" applyBorder="1" applyAlignment="1">
      <alignment horizontal="center" vertical="center" wrapText="1"/>
    </xf>
    <xf numFmtId="0" fontId="66" fillId="5" borderId="23" xfId="0" applyFont="1" applyFill="1" applyBorder="1" applyAlignment="1">
      <alignment horizontal="center" vertical="center" wrapText="1"/>
    </xf>
    <xf numFmtId="0" fontId="65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2" fontId="56" fillId="0" borderId="12" xfId="0" applyNumberFormat="1" applyFont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65" fillId="0" borderId="22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left" vertical="center" wrapText="1"/>
    </xf>
    <xf numFmtId="0" fontId="56" fillId="0" borderId="24" xfId="0" applyFont="1" applyBorder="1" applyAlignment="1">
      <alignment horizontal="left" vertical="center" wrapText="1"/>
    </xf>
    <xf numFmtId="0" fontId="56" fillId="0" borderId="27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3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68" fillId="35" borderId="12" xfId="0" applyFont="1" applyFill="1" applyBorder="1" applyAlignment="1">
      <alignment horizontal="center" vertical="center" wrapText="1"/>
    </xf>
    <xf numFmtId="0" fontId="56" fillId="33" borderId="31" xfId="0" applyFont="1" applyFill="1" applyBorder="1" applyAlignment="1">
      <alignment horizontal="center" vertical="center" wrapText="1"/>
    </xf>
    <xf numFmtId="0" fontId="56" fillId="33" borderId="32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zoomScale="120" zoomScaleNormal="120" zoomScalePageLayoutView="0" workbookViewId="0" topLeftCell="A1">
      <selection activeCell="F4" sqref="F4"/>
    </sheetView>
  </sheetViews>
  <sheetFormatPr defaultColWidth="9.140625" defaultRowHeight="15"/>
  <cols>
    <col min="6" max="6" width="10.7109375" style="0" bestFit="1" customWidth="1"/>
  </cols>
  <sheetData>
    <row r="1" spans="1:9" ht="15">
      <c r="A1" s="136" t="s">
        <v>0</v>
      </c>
      <c r="B1" s="136"/>
      <c r="C1" s="136"/>
      <c r="D1" s="136"/>
      <c r="E1" s="136"/>
      <c r="F1" s="136"/>
      <c r="G1" s="136"/>
      <c r="H1" s="136"/>
      <c r="I1" s="136"/>
    </row>
    <row r="2" spans="1:9" ht="18.75">
      <c r="A2" s="136" t="s">
        <v>1</v>
      </c>
      <c r="B2" s="136"/>
      <c r="C2" s="137" t="s">
        <v>164</v>
      </c>
      <c r="D2" s="137"/>
      <c r="E2" s="138" t="s">
        <v>2</v>
      </c>
      <c r="F2" s="138"/>
      <c r="G2" s="138"/>
      <c r="H2" s="138"/>
      <c r="I2" s="138"/>
    </row>
    <row r="3" spans="1:9" ht="15">
      <c r="A3" s="136" t="s">
        <v>3</v>
      </c>
      <c r="B3" s="136"/>
      <c r="C3" s="68" t="s">
        <v>165</v>
      </c>
      <c r="D3" s="1"/>
      <c r="E3" s="2" t="s">
        <v>4</v>
      </c>
      <c r="F3" s="69">
        <v>42641</v>
      </c>
      <c r="G3" s="1"/>
      <c r="H3" s="1"/>
      <c r="I3" s="1"/>
    </row>
    <row r="4" spans="1:9" ht="15.75" thickBot="1">
      <c r="A4" s="3"/>
      <c r="B4" s="3"/>
      <c r="C4" s="3"/>
      <c r="D4" s="3"/>
      <c r="E4" s="3"/>
      <c r="F4" s="3"/>
      <c r="G4" s="3"/>
      <c r="H4" s="3"/>
      <c r="I4" s="3"/>
    </row>
    <row r="5" spans="1:9" ht="19.5" thickTop="1">
      <c r="A5" s="126" t="s">
        <v>5</v>
      </c>
      <c r="B5" s="127"/>
      <c r="C5" s="127"/>
      <c r="D5" s="127"/>
      <c r="E5" s="127"/>
      <c r="F5" s="127"/>
      <c r="G5" s="139" t="s">
        <v>6</v>
      </c>
      <c r="H5" s="140"/>
      <c r="I5" s="4">
        <v>220</v>
      </c>
    </row>
    <row r="6" spans="1:9" ht="15">
      <c r="A6" s="128"/>
      <c r="B6" s="129"/>
      <c r="C6" s="129"/>
      <c r="D6" s="129"/>
      <c r="E6" s="129"/>
      <c r="F6" s="129"/>
      <c r="G6" s="141" t="s">
        <v>7</v>
      </c>
      <c r="H6" s="5" t="s">
        <v>8</v>
      </c>
      <c r="I6" s="6">
        <v>0.2</v>
      </c>
    </row>
    <row r="7" spans="1:9" ht="22.5">
      <c r="A7" s="128"/>
      <c r="B7" s="129"/>
      <c r="C7" s="129"/>
      <c r="D7" s="129"/>
      <c r="E7" s="129"/>
      <c r="F7" s="129"/>
      <c r="G7" s="141"/>
      <c r="H7" s="5" t="s">
        <v>9</v>
      </c>
      <c r="I7" s="7">
        <v>0</v>
      </c>
    </row>
    <row r="8" spans="1:9" ht="18.75">
      <c r="A8" s="128"/>
      <c r="B8" s="129"/>
      <c r="C8" s="129"/>
      <c r="D8" s="129"/>
      <c r="E8" s="129"/>
      <c r="F8" s="129"/>
      <c r="G8" s="141"/>
      <c r="H8" s="5" t="s">
        <v>10</v>
      </c>
      <c r="I8" s="8">
        <v>0.4</v>
      </c>
    </row>
    <row r="9" spans="1:9" ht="22.5">
      <c r="A9" s="130"/>
      <c r="B9" s="131"/>
      <c r="C9" s="131"/>
      <c r="D9" s="131"/>
      <c r="E9" s="131"/>
      <c r="F9" s="131"/>
      <c r="G9" s="141"/>
      <c r="H9" s="5" t="s">
        <v>9</v>
      </c>
      <c r="I9" s="9">
        <v>1</v>
      </c>
    </row>
    <row r="10" spans="1:9" ht="18">
      <c r="A10" s="104" t="s">
        <v>11</v>
      </c>
      <c r="B10" s="125"/>
      <c r="C10" s="125"/>
      <c r="D10" s="125"/>
      <c r="E10" s="125"/>
      <c r="F10" s="125"/>
      <c r="G10" s="10" t="s">
        <v>12</v>
      </c>
      <c r="H10" s="5">
        <v>220</v>
      </c>
      <c r="I10" s="11">
        <v>926.27</v>
      </c>
    </row>
    <row r="11" spans="1:9" ht="22.5">
      <c r="A11" s="104" t="s">
        <v>13</v>
      </c>
      <c r="B11" s="125"/>
      <c r="C11" s="125"/>
      <c r="D11" s="125"/>
      <c r="E11" s="125"/>
      <c r="F11" s="125"/>
      <c r="G11" s="12" t="s">
        <v>14</v>
      </c>
      <c r="H11" s="5" t="s">
        <v>15</v>
      </c>
      <c r="I11" s="13">
        <v>0.025</v>
      </c>
    </row>
    <row r="12" spans="1:9" ht="15">
      <c r="A12" s="126" t="s">
        <v>16</v>
      </c>
      <c r="B12" s="127"/>
      <c r="C12" s="127"/>
      <c r="D12" s="127"/>
      <c r="E12" s="127"/>
      <c r="F12" s="127"/>
      <c r="G12" s="132" t="s">
        <v>14</v>
      </c>
      <c r="H12" s="5" t="s">
        <v>17</v>
      </c>
      <c r="I12" s="9">
        <v>3.75</v>
      </c>
    </row>
    <row r="13" spans="1:9" ht="15">
      <c r="A13" s="128"/>
      <c r="B13" s="129"/>
      <c r="C13" s="129"/>
      <c r="D13" s="129"/>
      <c r="E13" s="129"/>
      <c r="F13" s="129"/>
      <c r="G13" s="132"/>
      <c r="H13" s="5" t="s">
        <v>18</v>
      </c>
      <c r="I13" s="9">
        <v>22</v>
      </c>
    </row>
    <row r="14" spans="1:9" ht="15">
      <c r="A14" s="128"/>
      <c r="B14" s="129"/>
      <c r="C14" s="129"/>
      <c r="D14" s="129"/>
      <c r="E14" s="129"/>
      <c r="F14" s="129"/>
      <c r="G14" s="132"/>
      <c r="H14" s="5" t="s">
        <v>19</v>
      </c>
      <c r="I14" s="9">
        <v>2</v>
      </c>
    </row>
    <row r="15" spans="1:9" ht="15">
      <c r="A15" s="130"/>
      <c r="B15" s="131"/>
      <c r="C15" s="131"/>
      <c r="D15" s="131"/>
      <c r="E15" s="131"/>
      <c r="F15" s="131"/>
      <c r="G15" s="132"/>
      <c r="H15" s="5" t="s">
        <v>20</v>
      </c>
      <c r="I15" s="6">
        <v>0.06</v>
      </c>
    </row>
    <row r="16" spans="1:9" ht="15">
      <c r="A16" s="103" t="s">
        <v>21</v>
      </c>
      <c r="B16" s="103"/>
      <c r="C16" s="103"/>
      <c r="D16" s="103"/>
      <c r="E16" s="103"/>
      <c r="F16" s="104"/>
      <c r="G16" s="133" t="s">
        <v>22</v>
      </c>
      <c r="H16" s="5" t="s">
        <v>17</v>
      </c>
      <c r="I16" s="11">
        <v>14.5</v>
      </c>
    </row>
    <row r="17" spans="1:9" ht="15">
      <c r="A17" s="103"/>
      <c r="B17" s="103"/>
      <c r="C17" s="103"/>
      <c r="D17" s="103"/>
      <c r="E17" s="103"/>
      <c r="F17" s="104"/>
      <c r="G17" s="134"/>
      <c r="H17" s="5" t="s">
        <v>18</v>
      </c>
      <c r="I17" s="7">
        <v>22</v>
      </c>
    </row>
    <row r="18" spans="1:9" ht="15">
      <c r="A18" s="103"/>
      <c r="B18" s="103"/>
      <c r="C18" s="103"/>
      <c r="D18" s="103"/>
      <c r="E18" s="103"/>
      <c r="F18" s="104"/>
      <c r="G18" s="134"/>
      <c r="H18" s="5" t="s">
        <v>23</v>
      </c>
      <c r="I18" s="7">
        <v>1</v>
      </c>
    </row>
    <row r="19" spans="1:9" ht="15">
      <c r="A19" s="103"/>
      <c r="B19" s="103"/>
      <c r="C19" s="103"/>
      <c r="D19" s="103"/>
      <c r="E19" s="103"/>
      <c r="F19" s="104"/>
      <c r="G19" s="135"/>
      <c r="H19" s="5" t="s">
        <v>20</v>
      </c>
      <c r="I19" s="13">
        <v>0.175</v>
      </c>
    </row>
    <row r="20" spans="1:9" ht="15">
      <c r="A20" s="103" t="s">
        <v>24</v>
      </c>
      <c r="B20" s="103"/>
      <c r="C20" s="103"/>
      <c r="D20" s="103"/>
      <c r="E20" s="103"/>
      <c r="F20" s="103"/>
      <c r="G20" s="5" t="s">
        <v>22</v>
      </c>
      <c r="H20" s="14" t="s">
        <v>25</v>
      </c>
      <c r="I20" s="15">
        <v>9.38</v>
      </c>
    </row>
    <row r="21" spans="1:9" ht="15.75" thickBot="1">
      <c r="A21" s="103" t="s">
        <v>26</v>
      </c>
      <c r="B21" s="103"/>
      <c r="C21" s="103"/>
      <c r="D21" s="103"/>
      <c r="E21" s="103"/>
      <c r="F21" s="104"/>
      <c r="G21" s="16"/>
      <c r="H21" s="17" t="s">
        <v>15</v>
      </c>
      <c r="I21" s="18">
        <v>0.2</v>
      </c>
    </row>
    <row r="22" spans="1:9" ht="15.75" thickTop="1">
      <c r="A22" s="3"/>
      <c r="B22" s="3"/>
      <c r="C22" s="3"/>
      <c r="D22" s="3"/>
      <c r="E22" s="3"/>
      <c r="F22" s="3"/>
      <c r="G22" s="3"/>
      <c r="H22" s="3"/>
      <c r="I22" s="3"/>
    </row>
    <row r="23" spans="1:9" ht="15">
      <c r="A23" s="84" t="s">
        <v>27</v>
      </c>
      <c r="B23" s="84"/>
      <c r="C23" s="84"/>
      <c r="D23" s="84"/>
      <c r="E23" s="84"/>
      <c r="F23" s="84"/>
      <c r="G23" s="84"/>
      <c r="H23" s="84"/>
      <c r="I23" s="84"/>
    </row>
    <row r="24" spans="1:9" ht="45">
      <c r="A24" s="19" t="s">
        <v>28</v>
      </c>
      <c r="B24" s="111" t="s">
        <v>29</v>
      </c>
      <c r="C24" s="112"/>
      <c r="D24" s="112"/>
      <c r="E24" s="112"/>
      <c r="F24" s="112"/>
      <c r="G24" s="113"/>
      <c r="H24" s="19" t="s">
        <v>30</v>
      </c>
      <c r="I24" s="19" t="s">
        <v>31</v>
      </c>
    </row>
    <row r="25" spans="1:9" ht="15">
      <c r="A25" s="20">
        <v>1</v>
      </c>
      <c r="B25" s="73" t="s">
        <v>32</v>
      </c>
      <c r="C25" s="74"/>
      <c r="D25" s="74"/>
      <c r="E25" s="74"/>
      <c r="F25" s="74"/>
      <c r="G25" s="75"/>
      <c r="H25" s="21">
        <f aca="true" t="shared" si="0" ref="H25:H30">I25/$I$31</f>
        <v>0.7142857142857143</v>
      </c>
      <c r="I25" s="22">
        <f>I10/H10*I5</f>
        <v>926.27</v>
      </c>
    </row>
    <row r="26" spans="1:9" ht="15">
      <c r="A26" s="20">
        <v>2</v>
      </c>
      <c r="B26" s="73" t="s">
        <v>33</v>
      </c>
      <c r="C26" s="74"/>
      <c r="D26" s="74"/>
      <c r="E26" s="74"/>
      <c r="F26" s="74"/>
      <c r="G26" s="75"/>
      <c r="H26" s="21">
        <f t="shared" si="0"/>
        <v>0</v>
      </c>
      <c r="I26" s="23">
        <v>0</v>
      </c>
    </row>
    <row r="27" spans="1:9" ht="15">
      <c r="A27" s="20">
        <v>3</v>
      </c>
      <c r="B27" s="73" t="s">
        <v>34</v>
      </c>
      <c r="C27" s="74"/>
      <c r="D27" s="74"/>
      <c r="E27" s="74"/>
      <c r="F27" s="74"/>
      <c r="G27" s="75"/>
      <c r="H27" s="21">
        <f t="shared" si="0"/>
        <v>0</v>
      </c>
      <c r="I27" s="22">
        <v>0</v>
      </c>
    </row>
    <row r="28" spans="1:9" ht="15">
      <c r="A28" s="120">
        <v>4</v>
      </c>
      <c r="B28" s="86" t="s">
        <v>35</v>
      </c>
      <c r="C28" s="86"/>
      <c r="D28" s="86"/>
      <c r="E28" s="86"/>
      <c r="F28" s="86"/>
      <c r="G28" s="86"/>
      <c r="H28" s="21">
        <f t="shared" si="0"/>
        <v>0</v>
      </c>
      <c r="I28" s="22">
        <f>I6*I7*I10</f>
        <v>0</v>
      </c>
    </row>
    <row r="29" spans="1:9" ht="15">
      <c r="A29" s="121"/>
      <c r="B29" s="122" t="s">
        <v>36</v>
      </c>
      <c r="C29" s="123"/>
      <c r="D29" s="123"/>
      <c r="E29" s="123"/>
      <c r="F29" s="123"/>
      <c r="G29" s="124"/>
      <c r="H29" s="21">
        <f t="shared" si="0"/>
        <v>0.28571428571428575</v>
      </c>
      <c r="I29" s="22">
        <f>(I8*I9*I10)</f>
        <v>370.50800000000004</v>
      </c>
    </row>
    <row r="30" spans="1:9" ht="15">
      <c r="A30" s="20">
        <v>5</v>
      </c>
      <c r="B30" s="73" t="s">
        <v>26</v>
      </c>
      <c r="C30" s="74"/>
      <c r="D30" s="74"/>
      <c r="E30" s="74"/>
      <c r="F30" s="74"/>
      <c r="G30" s="75"/>
      <c r="H30" s="21">
        <f t="shared" si="0"/>
        <v>0</v>
      </c>
      <c r="I30" s="22">
        <v>0</v>
      </c>
    </row>
    <row r="31" spans="1:9" ht="15">
      <c r="A31" s="105" t="s">
        <v>37</v>
      </c>
      <c r="B31" s="106"/>
      <c r="C31" s="106"/>
      <c r="D31" s="106"/>
      <c r="E31" s="106"/>
      <c r="F31" s="106"/>
      <c r="G31" s="107"/>
      <c r="H31" s="24">
        <f>SUM(H25:H30)</f>
        <v>1</v>
      </c>
      <c r="I31" s="25">
        <f>SUM(I25:I30)</f>
        <v>1296.778</v>
      </c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  <row r="33" spans="1:9" ht="45">
      <c r="A33" s="19" t="s">
        <v>38</v>
      </c>
      <c r="B33" s="111" t="s">
        <v>39</v>
      </c>
      <c r="C33" s="112"/>
      <c r="D33" s="112"/>
      <c r="E33" s="112"/>
      <c r="F33" s="112"/>
      <c r="G33" s="113"/>
      <c r="H33" s="19" t="s">
        <v>30</v>
      </c>
      <c r="I33" s="19" t="s">
        <v>31</v>
      </c>
    </row>
    <row r="34" spans="1:9" ht="15">
      <c r="A34" s="20">
        <v>1</v>
      </c>
      <c r="B34" s="73" t="s">
        <v>40</v>
      </c>
      <c r="C34" s="74"/>
      <c r="D34" s="74"/>
      <c r="E34" s="74"/>
      <c r="F34" s="74"/>
      <c r="G34" s="75"/>
      <c r="H34" s="21">
        <v>0.2</v>
      </c>
      <c r="I34" s="22">
        <f>$I$31*H34</f>
        <v>259.35560000000004</v>
      </c>
    </row>
    <row r="35" spans="1:9" ht="15">
      <c r="A35" s="20">
        <v>2</v>
      </c>
      <c r="B35" s="73" t="s">
        <v>41</v>
      </c>
      <c r="C35" s="74"/>
      <c r="D35" s="74"/>
      <c r="E35" s="74"/>
      <c r="F35" s="74"/>
      <c r="G35" s="75"/>
      <c r="H35" s="21">
        <v>0.015</v>
      </c>
      <c r="I35" s="22">
        <f aca="true" t="shared" si="1" ref="I35:I41">$I$31*H35</f>
        <v>19.45167</v>
      </c>
    </row>
    <row r="36" spans="1:9" ht="15">
      <c r="A36" s="20">
        <v>3</v>
      </c>
      <c r="B36" s="73" t="s">
        <v>42</v>
      </c>
      <c r="C36" s="74"/>
      <c r="D36" s="74"/>
      <c r="E36" s="74"/>
      <c r="F36" s="74"/>
      <c r="G36" s="75"/>
      <c r="H36" s="21">
        <v>0.01</v>
      </c>
      <c r="I36" s="22">
        <f t="shared" si="1"/>
        <v>12.967780000000001</v>
      </c>
    </row>
    <row r="37" spans="1:9" ht="15">
      <c r="A37" s="20">
        <v>4</v>
      </c>
      <c r="B37" s="73" t="s">
        <v>43</v>
      </c>
      <c r="C37" s="74"/>
      <c r="D37" s="74"/>
      <c r="E37" s="74"/>
      <c r="F37" s="74"/>
      <c r="G37" s="75"/>
      <c r="H37" s="21">
        <v>0.002</v>
      </c>
      <c r="I37" s="22">
        <f t="shared" si="1"/>
        <v>2.593556</v>
      </c>
    </row>
    <row r="38" spans="1:9" ht="15">
      <c r="A38" s="20">
        <v>5</v>
      </c>
      <c r="B38" s="73" t="s">
        <v>44</v>
      </c>
      <c r="C38" s="74"/>
      <c r="D38" s="74"/>
      <c r="E38" s="74"/>
      <c r="F38" s="74"/>
      <c r="G38" s="75"/>
      <c r="H38" s="21">
        <v>0.025</v>
      </c>
      <c r="I38" s="22">
        <f t="shared" si="1"/>
        <v>32.419450000000005</v>
      </c>
    </row>
    <row r="39" spans="1:9" ht="15">
      <c r="A39" s="20">
        <v>6</v>
      </c>
      <c r="B39" s="73" t="s">
        <v>45</v>
      </c>
      <c r="C39" s="74"/>
      <c r="D39" s="74"/>
      <c r="E39" s="74"/>
      <c r="F39" s="74"/>
      <c r="G39" s="75"/>
      <c r="H39" s="21">
        <v>0.08</v>
      </c>
      <c r="I39" s="22">
        <f t="shared" si="1"/>
        <v>103.74224000000001</v>
      </c>
    </row>
    <row r="40" spans="1:9" ht="15">
      <c r="A40" s="20">
        <v>7</v>
      </c>
      <c r="B40" s="73" t="s">
        <v>46</v>
      </c>
      <c r="C40" s="74"/>
      <c r="D40" s="74"/>
      <c r="E40" s="74"/>
      <c r="F40" s="74"/>
      <c r="G40" s="75"/>
      <c r="H40" s="21">
        <v>0.03</v>
      </c>
      <c r="I40" s="22">
        <f t="shared" si="1"/>
        <v>38.90334</v>
      </c>
    </row>
    <row r="41" spans="1:9" ht="15">
      <c r="A41" s="20">
        <v>8</v>
      </c>
      <c r="B41" s="73" t="s">
        <v>47</v>
      </c>
      <c r="C41" s="74"/>
      <c r="D41" s="74"/>
      <c r="E41" s="74"/>
      <c r="F41" s="74"/>
      <c r="G41" s="75"/>
      <c r="H41" s="21">
        <v>0.006</v>
      </c>
      <c r="I41" s="22">
        <f t="shared" si="1"/>
        <v>7.780668</v>
      </c>
    </row>
    <row r="42" spans="1:9" ht="15">
      <c r="A42" s="105" t="s">
        <v>48</v>
      </c>
      <c r="B42" s="106"/>
      <c r="C42" s="106"/>
      <c r="D42" s="106"/>
      <c r="E42" s="106"/>
      <c r="F42" s="106"/>
      <c r="G42" s="107"/>
      <c r="H42" s="24">
        <f>SUM(H34:H41)</f>
        <v>0.3680000000000001</v>
      </c>
      <c r="I42" s="25">
        <f>I34+I35+I36+I37+I38+I39+I40+I41</f>
        <v>477.214304</v>
      </c>
    </row>
    <row r="43" spans="1:9" ht="15">
      <c r="A43" s="119" t="s">
        <v>49</v>
      </c>
      <c r="B43" s="119"/>
      <c r="C43" s="119"/>
      <c r="D43" s="119"/>
      <c r="E43" s="119"/>
      <c r="F43" s="119"/>
      <c r="G43" s="119"/>
      <c r="H43" s="119"/>
      <c r="I43" s="119"/>
    </row>
    <row r="44" spans="1:9" ht="45">
      <c r="A44" s="19" t="s">
        <v>50</v>
      </c>
      <c r="B44" s="111" t="s">
        <v>51</v>
      </c>
      <c r="C44" s="112"/>
      <c r="D44" s="112"/>
      <c r="E44" s="112"/>
      <c r="F44" s="112"/>
      <c r="G44" s="113"/>
      <c r="H44" s="19" t="s">
        <v>30</v>
      </c>
      <c r="I44" s="19" t="s">
        <v>31</v>
      </c>
    </row>
    <row r="45" spans="1:9" ht="15">
      <c r="A45" s="20">
        <v>1</v>
      </c>
      <c r="B45" s="73" t="s">
        <v>52</v>
      </c>
      <c r="C45" s="74"/>
      <c r="D45" s="74"/>
      <c r="E45" s="74"/>
      <c r="F45" s="74"/>
      <c r="G45" s="75"/>
      <c r="H45" s="21">
        <v>0.1111</v>
      </c>
      <c r="I45" s="22">
        <f>$I$31*H45</f>
        <v>144.0720358</v>
      </c>
    </row>
    <row r="46" spans="1:9" ht="15">
      <c r="A46" s="20">
        <v>2</v>
      </c>
      <c r="B46" s="73" t="s">
        <v>53</v>
      </c>
      <c r="C46" s="74"/>
      <c r="D46" s="74"/>
      <c r="E46" s="74"/>
      <c r="F46" s="74"/>
      <c r="G46" s="75"/>
      <c r="H46" s="21">
        <v>0.02047</v>
      </c>
      <c r="I46" s="22">
        <f aca="true" t="shared" si="2" ref="I46:I52">$I$31*H46</f>
        <v>26.54504566</v>
      </c>
    </row>
    <row r="47" spans="1:9" ht="15">
      <c r="A47" s="20">
        <v>3</v>
      </c>
      <c r="B47" s="73" t="s">
        <v>54</v>
      </c>
      <c r="C47" s="74"/>
      <c r="D47" s="74"/>
      <c r="E47" s="74"/>
      <c r="F47" s="74"/>
      <c r="G47" s="75"/>
      <c r="H47" s="21">
        <v>0.012123</v>
      </c>
      <c r="I47" s="22">
        <f t="shared" si="2"/>
        <v>15.720839694</v>
      </c>
    </row>
    <row r="48" spans="1:9" ht="15">
      <c r="A48" s="20">
        <v>4</v>
      </c>
      <c r="B48" s="73" t="s">
        <v>55</v>
      </c>
      <c r="C48" s="74"/>
      <c r="D48" s="74"/>
      <c r="E48" s="74"/>
      <c r="F48" s="74"/>
      <c r="G48" s="75"/>
      <c r="H48" s="21">
        <v>0.011436</v>
      </c>
      <c r="I48" s="22">
        <f t="shared" si="2"/>
        <v>14.829953208000001</v>
      </c>
    </row>
    <row r="49" spans="1:9" ht="15">
      <c r="A49" s="20">
        <v>5</v>
      </c>
      <c r="B49" s="73" t="s">
        <v>56</v>
      </c>
      <c r="C49" s="74"/>
      <c r="D49" s="74"/>
      <c r="E49" s="74"/>
      <c r="F49" s="74"/>
      <c r="G49" s="75"/>
      <c r="H49" s="21">
        <v>0.000174</v>
      </c>
      <c r="I49" s="22">
        <f t="shared" si="2"/>
        <v>0.225639372</v>
      </c>
    </row>
    <row r="50" spans="1:9" ht="15">
      <c r="A50" s="20">
        <v>6</v>
      </c>
      <c r="B50" s="73" t="s">
        <v>57</v>
      </c>
      <c r="C50" s="74"/>
      <c r="D50" s="74"/>
      <c r="E50" s="74"/>
      <c r="F50" s="74"/>
      <c r="G50" s="75"/>
      <c r="H50" s="21">
        <v>0.000442</v>
      </c>
      <c r="I50" s="22">
        <f t="shared" si="2"/>
        <v>0.573175876</v>
      </c>
    </row>
    <row r="51" spans="1:9" ht="15">
      <c r="A51" s="20">
        <v>7</v>
      </c>
      <c r="B51" s="73" t="s">
        <v>58</v>
      </c>
      <c r="C51" s="74"/>
      <c r="D51" s="74"/>
      <c r="E51" s="74"/>
      <c r="F51" s="74"/>
      <c r="G51" s="75"/>
      <c r="H51" s="21">
        <v>0.000185</v>
      </c>
      <c r="I51" s="22">
        <f t="shared" si="2"/>
        <v>0.23990393</v>
      </c>
    </row>
    <row r="52" spans="1:9" ht="15">
      <c r="A52" s="20">
        <v>8</v>
      </c>
      <c r="B52" s="73" t="s">
        <v>59</v>
      </c>
      <c r="C52" s="74"/>
      <c r="D52" s="74"/>
      <c r="E52" s="74"/>
      <c r="F52" s="74"/>
      <c r="G52" s="75"/>
      <c r="H52" s="21">
        <v>0.09079</v>
      </c>
      <c r="I52" s="22">
        <f t="shared" si="2"/>
        <v>117.73447462</v>
      </c>
    </row>
    <row r="53" spans="1:9" ht="15">
      <c r="A53" s="105" t="s">
        <v>60</v>
      </c>
      <c r="B53" s="106"/>
      <c r="C53" s="106"/>
      <c r="D53" s="106"/>
      <c r="E53" s="106"/>
      <c r="F53" s="106"/>
      <c r="G53" s="107"/>
      <c r="H53" s="24">
        <f>SUM(H45:H52)</f>
        <v>0.24672</v>
      </c>
      <c r="I53" s="25">
        <f>I45+I46+I47+I48+I49+I50+I51+I52</f>
        <v>319.94106816</v>
      </c>
    </row>
    <row r="54" spans="1:9" ht="15">
      <c r="A54" s="26" t="s">
        <v>61</v>
      </c>
      <c r="B54" s="99" t="s">
        <v>62</v>
      </c>
      <c r="C54" s="99"/>
      <c r="D54" s="99"/>
      <c r="E54" s="99"/>
      <c r="F54" s="99"/>
      <c r="G54" s="99"/>
      <c r="H54" s="99"/>
      <c r="I54" s="99"/>
    </row>
    <row r="55" spans="1:9" ht="15">
      <c r="A55" s="26" t="s">
        <v>63</v>
      </c>
      <c r="B55" s="114" t="s">
        <v>64</v>
      </c>
      <c r="C55" s="114"/>
      <c r="D55" s="114"/>
      <c r="E55" s="114"/>
      <c r="F55" s="114"/>
      <c r="G55" s="114"/>
      <c r="H55" s="114"/>
      <c r="I55" s="114"/>
    </row>
    <row r="56" spans="1:9" ht="45">
      <c r="A56" s="19" t="s">
        <v>65</v>
      </c>
      <c r="B56" s="111" t="s">
        <v>66</v>
      </c>
      <c r="C56" s="112"/>
      <c r="D56" s="112"/>
      <c r="E56" s="112"/>
      <c r="F56" s="112"/>
      <c r="G56" s="113"/>
      <c r="H56" s="19" t="s">
        <v>30</v>
      </c>
      <c r="I56" s="19" t="s">
        <v>31</v>
      </c>
    </row>
    <row r="57" spans="1:9" ht="15">
      <c r="A57" s="20">
        <v>1</v>
      </c>
      <c r="B57" s="73" t="s">
        <v>67</v>
      </c>
      <c r="C57" s="74"/>
      <c r="D57" s="74"/>
      <c r="E57" s="74"/>
      <c r="F57" s="74"/>
      <c r="G57" s="75"/>
      <c r="H57" s="21">
        <v>0.023627</v>
      </c>
      <c r="I57" s="22">
        <f>$I$31*H57</f>
        <v>30.638973806</v>
      </c>
    </row>
    <row r="58" spans="1:9" ht="15">
      <c r="A58" s="20">
        <v>2</v>
      </c>
      <c r="B58" s="73" t="s">
        <v>68</v>
      </c>
      <c r="C58" s="74"/>
      <c r="D58" s="74"/>
      <c r="E58" s="74"/>
      <c r="F58" s="74"/>
      <c r="G58" s="75"/>
      <c r="H58" s="21">
        <v>0.001717</v>
      </c>
      <c r="I58" s="22">
        <f>$I$31*H58</f>
        <v>2.226567826</v>
      </c>
    </row>
    <row r="59" spans="1:9" ht="15">
      <c r="A59" s="20">
        <v>3</v>
      </c>
      <c r="B59" s="73" t="s">
        <v>69</v>
      </c>
      <c r="C59" s="74"/>
      <c r="D59" s="74"/>
      <c r="E59" s="74"/>
      <c r="F59" s="74"/>
      <c r="G59" s="75"/>
      <c r="H59" s="21">
        <v>0.011813</v>
      </c>
      <c r="I59" s="22">
        <f>$I$31*H59</f>
        <v>15.318838514000001</v>
      </c>
    </row>
    <row r="60" spans="1:9" ht="15">
      <c r="A60" s="105" t="s">
        <v>70</v>
      </c>
      <c r="B60" s="106"/>
      <c r="C60" s="106"/>
      <c r="D60" s="106"/>
      <c r="E60" s="106"/>
      <c r="F60" s="106"/>
      <c r="G60" s="107"/>
      <c r="H60" s="24">
        <f>SUM(H57:H59)</f>
        <v>0.037156999999999996</v>
      </c>
      <c r="I60" s="25">
        <f>I57+I58+I59</f>
        <v>48.184380146</v>
      </c>
    </row>
    <row r="61" spans="1:9" ht="15">
      <c r="A61" s="3"/>
      <c r="B61" s="3"/>
      <c r="C61" s="3"/>
      <c r="D61" s="3"/>
      <c r="E61" s="3"/>
      <c r="F61" s="3"/>
      <c r="G61" s="3"/>
      <c r="H61" s="3"/>
      <c r="I61" s="3"/>
    </row>
    <row r="62" spans="1:9" ht="45">
      <c r="A62" s="19" t="s">
        <v>71</v>
      </c>
      <c r="B62" s="111" t="s">
        <v>72</v>
      </c>
      <c r="C62" s="112"/>
      <c r="D62" s="112"/>
      <c r="E62" s="112"/>
      <c r="F62" s="112"/>
      <c r="G62" s="113"/>
      <c r="H62" s="19" t="s">
        <v>30</v>
      </c>
      <c r="I62" s="19" t="s">
        <v>31</v>
      </c>
    </row>
    <row r="63" spans="1:9" ht="15">
      <c r="A63" s="20">
        <v>1</v>
      </c>
      <c r="B63" s="73" t="s">
        <v>73</v>
      </c>
      <c r="C63" s="74"/>
      <c r="D63" s="74"/>
      <c r="E63" s="74"/>
      <c r="F63" s="74"/>
      <c r="G63" s="75"/>
      <c r="H63" s="21">
        <f>(H42*H53)</f>
        <v>0.09079296000000002</v>
      </c>
      <c r="I63" s="22">
        <f>$I$31*H63</f>
        <v>117.73831308288003</v>
      </c>
    </row>
    <row r="64" spans="1:9" ht="15">
      <c r="A64" s="105" t="s">
        <v>74</v>
      </c>
      <c r="B64" s="106"/>
      <c r="C64" s="106"/>
      <c r="D64" s="106"/>
      <c r="E64" s="106"/>
      <c r="F64" s="106"/>
      <c r="G64" s="107"/>
      <c r="H64" s="24">
        <f>SUM(H63:H63)</f>
        <v>0.09079296000000002</v>
      </c>
      <c r="I64" s="25">
        <f>I63</f>
        <v>117.73831308288003</v>
      </c>
    </row>
    <row r="65" spans="1:9" ht="15">
      <c r="A65" s="3"/>
      <c r="B65" s="3"/>
      <c r="C65" s="3"/>
      <c r="D65" s="3"/>
      <c r="E65" s="3"/>
      <c r="F65" s="3"/>
      <c r="G65" s="3"/>
      <c r="H65" s="3"/>
      <c r="I65" s="3"/>
    </row>
    <row r="66" spans="1:9" ht="15">
      <c r="A66" s="118" t="s">
        <v>75</v>
      </c>
      <c r="B66" s="118"/>
      <c r="C66" s="118"/>
      <c r="D66" s="118"/>
      <c r="E66" s="118"/>
      <c r="F66" s="118"/>
      <c r="G66" s="118"/>
      <c r="H66" s="27">
        <f>H42+H53+H60+H64</f>
        <v>0.7426699600000002</v>
      </c>
      <c r="I66" s="28">
        <f>I42+I53+I60+I64</f>
        <v>963.0780653888801</v>
      </c>
    </row>
    <row r="67" spans="1:9" ht="15">
      <c r="A67" s="3"/>
      <c r="B67" s="3"/>
      <c r="C67" s="3"/>
      <c r="D67" s="3"/>
      <c r="E67" s="3"/>
      <c r="F67" s="3"/>
      <c r="G67" s="3"/>
      <c r="H67" s="3"/>
      <c r="I67" s="3"/>
    </row>
    <row r="68" spans="1:9" ht="45">
      <c r="A68" s="19" t="s">
        <v>76</v>
      </c>
      <c r="B68" s="111" t="s">
        <v>77</v>
      </c>
      <c r="C68" s="112"/>
      <c r="D68" s="112"/>
      <c r="E68" s="112"/>
      <c r="F68" s="112"/>
      <c r="G68" s="113"/>
      <c r="H68" s="19" t="s">
        <v>30</v>
      </c>
      <c r="I68" s="19" t="s">
        <v>31</v>
      </c>
    </row>
    <row r="69" spans="1:9" ht="15">
      <c r="A69" s="29">
        <v>1</v>
      </c>
      <c r="B69" s="73" t="s">
        <v>78</v>
      </c>
      <c r="C69" s="74"/>
      <c r="D69" s="74"/>
      <c r="E69" s="74"/>
      <c r="F69" s="74"/>
      <c r="G69" s="75"/>
      <c r="H69" s="21">
        <f>I69/$I$31</f>
        <v>0.20294529981230405</v>
      </c>
      <c r="I69" s="22">
        <f>I80</f>
        <v>263.175</v>
      </c>
    </row>
    <row r="70" spans="1:9" ht="15">
      <c r="A70" s="29">
        <v>2</v>
      </c>
      <c r="B70" s="73" t="s">
        <v>79</v>
      </c>
      <c r="C70" s="74"/>
      <c r="D70" s="74"/>
      <c r="E70" s="74"/>
      <c r="F70" s="74"/>
      <c r="G70" s="75"/>
      <c r="H70" s="21">
        <f>I70/$I$31</f>
        <v>0.08438128962706029</v>
      </c>
      <c r="I70" s="22">
        <f>I76</f>
        <v>109.4238</v>
      </c>
    </row>
    <row r="71" spans="1:9" ht="15">
      <c r="A71" s="20">
        <v>3</v>
      </c>
      <c r="B71" s="73" t="s">
        <v>80</v>
      </c>
      <c r="C71" s="74"/>
      <c r="D71" s="74"/>
      <c r="E71" s="74"/>
      <c r="F71" s="74"/>
      <c r="G71" s="75"/>
      <c r="H71" s="21">
        <f>I71/$I$31</f>
        <v>0.007233312101223186</v>
      </c>
      <c r="I71" s="22">
        <f>I20</f>
        <v>9.38</v>
      </c>
    </row>
    <row r="72" spans="1:9" ht="15">
      <c r="A72" s="105" t="s">
        <v>81</v>
      </c>
      <c r="B72" s="106"/>
      <c r="C72" s="106"/>
      <c r="D72" s="106"/>
      <c r="E72" s="106"/>
      <c r="F72" s="106"/>
      <c r="G72" s="107"/>
      <c r="H72" s="24">
        <f>H69+H70+H71</f>
        <v>0.29455990154058753</v>
      </c>
      <c r="I72" s="25">
        <f>I69+I70+I71</f>
        <v>381.9788</v>
      </c>
    </row>
    <row r="73" spans="1:9" ht="15">
      <c r="A73" s="30"/>
      <c r="B73" s="30"/>
      <c r="C73" s="30"/>
      <c r="D73" s="30"/>
      <c r="E73" s="30"/>
      <c r="F73" s="30"/>
      <c r="G73" s="30"/>
      <c r="H73" s="31"/>
      <c r="I73" s="32"/>
    </row>
    <row r="74" spans="1:9" ht="15">
      <c r="A74" s="117" t="s">
        <v>82</v>
      </c>
      <c r="B74" s="117"/>
      <c r="C74" s="117"/>
      <c r="D74" s="117"/>
      <c r="E74" s="117"/>
      <c r="F74" s="117"/>
      <c r="G74" s="117"/>
      <c r="H74" s="117"/>
      <c r="I74" s="117"/>
    </row>
    <row r="75" spans="1:9" ht="33.75">
      <c r="A75" s="103" t="s">
        <v>83</v>
      </c>
      <c r="B75" s="103"/>
      <c r="C75" s="20" t="s">
        <v>84</v>
      </c>
      <c r="D75" s="20" t="s">
        <v>85</v>
      </c>
      <c r="E75" s="20" t="s">
        <v>86</v>
      </c>
      <c r="F75" s="20" t="s">
        <v>87</v>
      </c>
      <c r="G75" s="20" t="s">
        <v>88</v>
      </c>
      <c r="H75" s="21" t="s">
        <v>89</v>
      </c>
      <c r="I75" s="22" t="s">
        <v>90</v>
      </c>
    </row>
    <row r="76" spans="1:9" ht="15">
      <c r="A76" s="103">
        <f>I12</f>
        <v>3.75</v>
      </c>
      <c r="B76" s="103"/>
      <c r="C76" s="20">
        <f>I13</f>
        <v>22</v>
      </c>
      <c r="D76" s="20">
        <f>I14</f>
        <v>2</v>
      </c>
      <c r="E76" s="33">
        <f>A76*C76*D76</f>
        <v>165</v>
      </c>
      <c r="F76" s="33">
        <f>I25</f>
        <v>926.27</v>
      </c>
      <c r="G76" s="34">
        <f>I15</f>
        <v>0.06</v>
      </c>
      <c r="H76" s="33">
        <f>F76*G76</f>
        <v>55.5762</v>
      </c>
      <c r="I76" s="22">
        <f>E76-H76</f>
        <v>109.4238</v>
      </c>
    </row>
    <row r="77" spans="1:9" ht="15">
      <c r="A77" s="35"/>
      <c r="B77" s="35"/>
      <c r="C77" s="35"/>
      <c r="D77" s="35"/>
      <c r="E77" s="36"/>
      <c r="F77" s="36"/>
      <c r="G77" s="37"/>
      <c r="H77" s="36"/>
      <c r="I77" s="38"/>
    </row>
    <row r="78" spans="1:9" ht="15">
      <c r="A78" s="117" t="s">
        <v>91</v>
      </c>
      <c r="B78" s="117"/>
      <c r="C78" s="117"/>
      <c r="D78" s="117"/>
      <c r="E78" s="117"/>
      <c r="F78" s="117"/>
      <c r="G78" s="117"/>
      <c r="H78" s="117"/>
      <c r="I78" s="117"/>
    </row>
    <row r="79" spans="1:9" ht="33.75">
      <c r="A79" s="103" t="s">
        <v>83</v>
      </c>
      <c r="B79" s="103"/>
      <c r="C79" s="20" t="s">
        <v>92</v>
      </c>
      <c r="D79" s="20" t="s">
        <v>85</v>
      </c>
      <c r="E79" s="20" t="s">
        <v>86</v>
      </c>
      <c r="F79" s="20" t="s">
        <v>87</v>
      </c>
      <c r="G79" s="20" t="s">
        <v>88</v>
      </c>
      <c r="H79" s="21" t="str">
        <f>H75</f>
        <v>Valor desconto</v>
      </c>
      <c r="I79" s="22" t="s">
        <v>90</v>
      </c>
    </row>
    <row r="80" spans="1:9" ht="15">
      <c r="A80" s="116">
        <f>I16</f>
        <v>14.5</v>
      </c>
      <c r="B80" s="116"/>
      <c r="C80" s="39">
        <f>I17</f>
        <v>22</v>
      </c>
      <c r="D80" s="20">
        <f>I18</f>
        <v>1</v>
      </c>
      <c r="E80" s="33">
        <f>A80*C80*D80</f>
        <v>319</v>
      </c>
      <c r="F80" s="33">
        <f>E80</f>
        <v>319</v>
      </c>
      <c r="G80" s="40">
        <f>I19</f>
        <v>0.175</v>
      </c>
      <c r="H80" s="33">
        <f>F80*G80</f>
        <v>55.824999999999996</v>
      </c>
      <c r="I80" s="22">
        <f>E80-H80</f>
        <v>263.175</v>
      </c>
    </row>
    <row r="81" spans="1:9" ht="15">
      <c r="A81" s="3"/>
      <c r="B81" s="3"/>
      <c r="C81" s="3"/>
      <c r="D81" s="3"/>
      <c r="E81" s="3"/>
      <c r="F81" s="3"/>
      <c r="G81" s="3"/>
      <c r="H81" s="3"/>
      <c r="I81" s="3"/>
    </row>
    <row r="82" spans="1:9" ht="15">
      <c r="A82" s="92" t="s">
        <v>93</v>
      </c>
      <c r="B82" s="92"/>
      <c r="C82" s="92"/>
      <c r="D82" s="92"/>
      <c r="E82" s="92"/>
      <c r="F82" s="92"/>
      <c r="G82" s="92"/>
      <c r="H82" s="41">
        <f>H31+H66+H72</f>
        <v>2.0372298615405877</v>
      </c>
      <c r="I82" s="42">
        <f>I31+I66+I72</f>
        <v>2641.8348653888797</v>
      </c>
    </row>
    <row r="83" spans="1:9" ht="15">
      <c r="A83" s="43"/>
      <c r="B83" s="43"/>
      <c r="C83" s="43"/>
      <c r="D83" s="43"/>
      <c r="E83" s="43"/>
      <c r="F83" s="43"/>
      <c r="G83" s="43"/>
      <c r="H83" s="44"/>
      <c r="I83" s="45"/>
    </row>
    <row r="84" spans="1:9" ht="15">
      <c r="A84" s="84" t="s">
        <v>94</v>
      </c>
      <c r="B84" s="84"/>
      <c r="C84" s="84"/>
      <c r="D84" s="84"/>
      <c r="E84" s="84"/>
      <c r="F84" s="84"/>
      <c r="G84" s="84"/>
      <c r="H84" s="84"/>
      <c r="I84" s="84"/>
    </row>
    <row r="85" spans="1:9" ht="45">
      <c r="A85" s="19" t="s">
        <v>28</v>
      </c>
      <c r="B85" s="111" t="s">
        <v>95</v>
      </c>
      <c r="C85" s="112"/>
      <c r="D85" s="112"/>
      <c r="E85" s="112"/>
      <c r="F85" s="112"/>
      <c r="G85" s="113"/>
      <c r="H85" s="19" t="s">
        <v>30</v>
      </c>
      <c r="I85" s="19" t="s">
        <v>31</v>
      </c>
    </row>
    <row r="86" spans="1:9" ht="15">
      <c r="A86" s="20">
        <v>1</v>
      </c>
      <c r="B86" s="73" t="s">
        <v>96</v>
      </c>
      <c r="C86" s="74"/>
      <c r="D86" s="74"/>
      <c r="E86" s="74"/>
      <c r="F86" s="74"/>
      <c r="G86" s="75"/>
      <c r="H86" s="21">
        <f aca="true" t="shared" si="3" ref="H86:H91">I86/$I$97</f>
        <v>0</v>
      </c>
      <c r="I86" s="22">
        <v>0</v>
      </c>
    </row>
    <row r="87" spans="1:9" ht="15">
      <c r="A87" s="20">
        <v>2</v>
      </c>
      <c r="B87" s="73" t="s">
        <v>97</v>
      </c>
      <c r="C87" s="74"/>
      <c r="D87" s="74"/>
      <c r="E87" s="74"/>
      <c r="F87" s="74"/>
      <c r="G87" s="75"/>
      <c r="H87" s="21">
        <f t="shared" si="3"/>
        <v>0</v>
      </c>
      <c r="I87" s="22">
        <v>0</v>
      </c>
    </row>
    <row r="88" spans="1:9" ht="15">
      <c r="A88" s="20">
        <v>3</v>
      </c>
      <c r="B88" s="73" t="s">
        <v>98</v>
      </c>
      <c r="C88" s="74"/>
      <c r="D88" s="74"/>
      <c r="E88" s="74"/>
      <c r="F88" s="74"/>
      <c r="G88" s="75"/>
      <c r="H88" s="21">
        <f t="shared" si="3"/>
        <v>0</v>
      </c>
      <c r="I88" s="22">
        <v>0</v>
      </c>
    </row>
    <row r="89" spans="1:9" ht="15">
      <c r="A89" s="20">
        <v>4</v>
      </c>
      <c r="B89" s="73" t="s">
        <v>99</v>
      </c>
      <c r="C89" s="74"/>
      <c r="D89" s="74"/>
      <c r="E89" s="74"/>
      <c r="F89" s="74"/>
      <c r="G89" s="75"/>
      <c r="H89" s="21">
        <f t="shared" si="3"/>
        <v>0</v>
      </c>
      <c r="I89" s="22">
        <v>0</v>
      </c>
    </row>
    <row r="90" spans="1:9" ht="15">
      <c r="A90" s="20">
        <v>5</v>
      </c>
      <c r="B90" s="73" t="s">
        <v>100</v>
      </c>
      <c r="C90" s="74"/>
      <c r="D90" s="74"/>
      <c r="E90" s="74"/>
      <c r="F90" s="74"/>
      <c r="G90" s="75"/>
      <c r="H90" s="21">
        <f t="shared" si="3"/>
        <v>0</v>
      </c>
      <c r="I90" s="22">
        <v>0</v>
      </c>
    </row>
    <row r="91" spans="1:9" ht="15">
      <c r="A91" s="20">
        <v>6</v>
      </c>
      <c r="B91" s="73" t="s">
        <v>101</v>
      </c>
      <c r="C91" s="74"/>
      <c r="D91" s="74"/>
      <c r="E91" s="74"/>
      <c r="F91" s="74"/>
      <c r="G91" s="75"/>
      <c r="H91" s="21">
        <f t="shared" si="3"/>
        <v>0</v>
      </c>
      <c r="I91" s="22">
        <v>0</v>
      </c>
    </row>
    <row r="92" spans="1:9" ht="15">
      <c r="A92" s="105" t="s">
        <v>102</v>
      </c>
      <c r="B92" s="106"/>
      <c r="C92" s="106"/>
      <c r="D92" s="106"/>
      <c r="E92" s="106"/>
      <c r="F92" s="106"/>
      <c r="G92" s="107"/>
      <c r="H92" s="24">
        <f>H86+H87+H88+H89+H90+H91</f>
        <v>0</v>
      </c>
      <c r="I92" s="46">
        <f>I86+I87+I88+I89+I90+I91</f>
        <v>0</v>
      </c>
    </row>
    <row r="93" spans="1:9" ht="15">
      <c r="A93" s="26" t="s">
        <v>103</v>
      </c>
      <c r="B93" s="99" t="s">
        <v>104</v>
      </c>
      <c r="C93" s="99"/>
      <c r="D93" s="99"/>
      <c r="E93" s="99"/>
      <c r="F93" s="99"/>
      <c r="G93" s="99"/>
      <c r="H93" s="99"/>
      <c r="I93" s="99"/>
    </row>
    <row r="94" spans="1:9" ht="15">
      <c r="A94" s="26" t="s">
        <v>105</v>
      </c>
      <c r="B94" s="100" t="s">
        <v>106</v>
      </c>
      <c r="C94" s="100"/>
      <c r="D94" s="100"/>
      <c r="E94" s="100"/>
      <c r="F94" s="100"/>
      <c r="G94" s="100"/>
      <c r="H94" s="114"/>
      <c r="I94" s="114"/>
    </row>
    <row r="95" spans="1:9" ht="16.5">
      <c r="A95" s="108" t="s">
        <v>107</v>
      </c>
      <c r="B95" s="108"/>
      <c r="C95" s="108"/>
      <c r="D95" s="108"/>
      <c r="E95" s="108"/>
      <c r="F95" s="47">
        <v>0.1</v>
      </c>
      <c r="G95" s="48">
        <f>I97*F95</f>
        <v>253.24110653888798</v>
      </c>
      <c r="H95" s="49" t="s">
        <v>108</v>
      </c>
      <c r="I95" s="50">
        <f>I70</f>
        <v>109.4238</v>
      </c>
    </row>
    <row r="96" spans="1:9" ht="24.75">
      <c r="A96" s="109" t="s">
        <v>109</v>
      </c>
      <c r="B96" s="109"/>
      <c r="C96" s="51" t="s">
        <v>110</v>
      </c>
      <c r="D96" s="51" t="s">
        <v>111</v>
      </c>
      <c r="E96" s="51" t="s">
        <v>112</v>
      </c>
      <c r="F96" s="51" t="s">
        <v>113</v>
      </c>
      <c r="G96" s="51" t="s">
        <v>114</v>
      </c>
      <c r="H96" s="49" t="s">
        <v>115</v>
      </c>
      <c r="I96" s="52" t="s">
        <v>116</v>
      </c>
    </row>
    <row r="97" spans="1:9" ht="15">
      <c r="A97" s="110">
        <f>I31</f>
        <v>1296.778</v>
      </c>
      <c r="B97" s="110"/>
      <c r="C97" s="23">
        <f>I42</f>
        <v>477.214304</v>
      </c>
      <c r="D97" s="23">
        <f>I53</f>
        <v>319.94106816</v>
      </c>
      <c r="E97" s="23">
        <f>I60</f>
        <v>48.184380146</v>
      </c>
      <c r="F97" s="23">
        <f>I64</f>
        <v>117.73831308288003</v>
      </c>
      <c r="G97" s="23">
        <f>I72</f>
        <v>381.9788</v>
      </c>
      <c r="H97" s="23">
        <f>A97+C97+D97+E97+F97+G97</f>
        <v>2641.8348653888797</v>
      </c>
      <c r="I97" s="23">
        <f>H97-I95</f>
        <v>2532.4110653888797</v>
      </c>
    </row>
    <row r="98" spans="1:9" ht="15">
      <c r="A98" s="26"/>
      <c r="B98" s="115"/>
      <c r="C98" s="115"/>
      <c r="D98" s="115"/>
      <c r="E98" s="115"/>
      <c r="F98" s="115"/>
      <c r="G98" s="115"/>
      <c r="H98" s="115"/>
      <c r="I98" s="115"/>
    </row>
    <row r="99" spans="1:9" ht="45">
      <c r="A99" s="19" t="s">
        <v>38</v>
      </c>
      <c r="B99" s="111" t="s">
        <v>117</v>
      </c>
      <c r="C99" s="112"/>
      <c r="D99" s="112"/>
      <c r="E99" s="112"/>
      <c r="F99" s="112"/>
      <c r="G99" s="113"/>
      <c r="H99" s="19" t="s">
        <v>30</v>
      </c>
      <c r="I99" s="19" t="s">
        <v>31</v>
      </c>
    </row>
    <row r="100" spans="1:9" ht="15">
      <c r="A100" s="20">
        <v>1</v>
      </c>
      <c r="B100" s="73" t="s">
        <v>118</v>
      </c>
      <c r="C100" s="74"/>
      <c r="D100" s="74"/>
      <c r="E100" s="74"/>
      <c r="F100" s="74"/>
      <c r="G100" s="75"/>
      <c r="H100" s="21">
        <f>I100/$I$110</f>
        <v>0</v>
      </c>
      <c r="I100" s="22">
        <v>0</v>
      </c>
    </row>
    <row r="101" spans="1:9" ht="15">
      <c r="A101" s="20">
        <v>2</v>
      </c>
      <c r="B101" s="73" t="s">
        <v>119</v>
      </c>
      <c r="C101" s="74"/>
      <c r="D101" s="74"/>
      <c r="E101" s="74"/>
      <c r="F101" s="74"/>
      <c r="G101" s="75"/>
      <c r="H101" s="21">
        <f>I101/$I$110</f>
        <v>0</v>
      </c>
      <c r="I101" s="22">
        <v>0</v>
      </c>
    </row>
    <row r="102" spans="1:9" ht="15">
      <c r="A102" s="105" t="s">
        <v>120</v>
      </c>
      <c r="B102" s="106"/>
      <c r="C102" s="106"/>
      <c r="D102" s="106"/>
      <c r="E102" s="106"/>
      <c r="F102" s="106"/>
      <c r="G102" s="107"/>
      <c r="H102" s="24">
        <f>H100+H101</f>
        <v>0</v>
      </c>
      <c r="I102" s="25">
        <f>I100+I101</f>
        <v>0</v>
      </c>
    </row>
    <row r="103" spans="1:9" ht="1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45">
      <c r="A104" s="19" t="s">
        <v>50</v>
      </c>
      <c r="B104" s="111" t="s">
        <v>121</v>
      </c>
      <c r="C104" s="112"/>
      <c r="D104" s="112"/>
      <c r="E104" s="112"/>
      <c r="F104" s="112"/>
      <c r="G104" s="113"/>
      <c r="H104" s="19" t="s">
        <v>30</v>
      </c>
      <c r="I104" s="19" t="s">
        <v>31</v>
      </c>
    </row>
    <row r="105" spans="1:9" ht="15">
      <c r="A105" s="20">
        <v>1</v>
      </c>
      <c r="B105" s="73" t="s">
        <v>121</v>
      </c>
      <c r="C105" s="74"/>
      <c r="D105" s="74"/>
      <c r="E105" s="74"/>
      <c r="F105" s="74"/>
      <c r="G105" s="75"/>
      <c r="H105" s="21">
        <f>I105/I110</f>
        <v>0</v>
      </c>
      <c r="I105" s="22">
        <v>0</v>
      </c>
    </row>
    <row r="106" spans="1:9" ht="15">
      <c r="A106" s="105" t="s">
        <v>122</v>
      </c>
      <c r="B106" s="106"/>
      <c r="C106" s="106"/>
      <c r="D106" s="106"/>
      <c r="E106" s="106"/>
      <c r="F106" s="106"/>
      <c r="G106" s="107"/>
      <c r="H106" s="24">
        <f>H105</f>
        <v>0</v>
      </c>
      <c r="I106" s="25">
        <f>I105</f>
        <v>0</v>
      </c>
    </row>
    <row r="107" spans="1:9" ht="15">
      <c r="A107" s="30"/>
      <c r="B107" s="30"/>
      <c r="C107" s="30"/>
      <c r="D107" s="30"/>
      <c r="E107" s="30"/>
      <c r="F107" s="30"/>
      <c r="G107" s="30"/>
      <c r="H107" s="31"/>
      <c r="I107" s="32"/>
    </row>
    <row r="108" spans="1:9" ht="16.5">
      <c r="A108" s="108" t="s">
        <v>123</v>
      </c>
      <c r="B108" s="108"/>
      <c r="C108" s="108"/>
      <c r="D108" s="108"/>
      <c r="E108" s="108"/>
      <c r="F108" s="47">
        <v>0.18</v>
      </c>
      <c r="G108" s="48">
        <f>I110*F108</f>
        <v>455.8339917699983</v>
      </c>
      <c r="H108" s="49" t="s">
        <v>108</v>
      </c>
      <c r="I108" s="50">
        <f>I70</f>
        <v>109.4238</v>
      </c>
    </row>
    <row r="109" spans="1:9" ht="24.75">
      <c r="A109" s="109" t="s">
        <v>109</v>
      </c>
      <c r="B109" s="109"/>
      <c r="C109" s="51" t="s">
        <v>110</v>
      </c>
      <c r="D109" s="51" t="s">
        <v>111</v>
      </c>
      <c r="E109" s="51" t="s">
        <v>112</v>
      </c>
      <c r="F109" s="51" t="s">
        <v>113</v>
      </c>
      <c r="G109" s="51" t="s">
        <v>114</v>
      </c>
      <c r="H109" s="49" t="s">
        <v>115</v>
      </c>
      <c r="I109" s="52" t="s">
        <v>116</v>
      </c>
    </row>
    <row r="110" spans="1:9" ht="15">
      <c r="A110" s="110">
        <f>I31</f>
        <v>1296.778</v>
      </c>
      <c r="B110" s="110"/>
      <c r="C110" s="23">
        <f>I42</f>
        <v>477.214304</v>
      </c>
      <c r="D110" s="23">
        <f>I53</f>
        <v>319.94106816</v>
      </c>
      <c r="E110" s="23">
        <f>I60</f>
        <v>48.184380146</v>
      </c>
      <c r="F110" s="23">
        <f>I64</f>
        <v>117.73831308288003</v>
      </c>
      <c r="G110" s="23">
        <f>I72</f>
        <v>381.9788</v>
      </c>
      <c r="H110" s="23">
        <f>A110+C110+D110+E110+F110+G110</f>
        <v>2641.8348653888797</v>
      </c>
      <c r="I110" s="23">
        <f>H110-I108</f>
        <v>2532.4110653888797</v>
      </c>
    </row>
    <row r="111" spans="1:9" ht="1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">
      <c r="A112" s="92" t="s">
        <v>124</v>
      </c>
      <c r="B112" s="92"/>
      <c r="C112" s="92"/>
      <c r="D112" s="92"/>
      <c r="E112" s="92"/>
      <c r="F112" s="92"/>
      <c r="G112" s="92"/>
      <c r="H112" s="41">
        <f>H92+H102+H106</f>
        <v>0</v>
      </c>
      <c r="I112" s="42">
        <f>I92+I102+I106</f>
        <v>0</v>
      </c>
    </row>
    <row r="113" spans="1:9" ht="1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5">
      <c r="A114" s="84" t="s">
        <v>125</v>
      </c>
      <c r="B114" s="84"/>
      <c r="C114" s="84"/>
      <c r="D114" s="84"/>
      <c r="E114" s="84"/>
      <c r="F114" s="84"/>
      <c r="G114" s="84"/>
      <c r="H114" s="84"/>
      <c r="I114" s="84"/>
    </row>
    <row r="115" spans="1:9" ht="45">
      <c r="A115" s="19" t="s">
        <v>28</v>
      </c>
      <c r="B115" s="111" t="s">
        <v>126</v>
      </c>
      <c r="C115" s="112"/>
      <c r="D115" s="112"/>
      <c r="E115" s="112"/>
      <c r="F115" s="112"/>
      <c r="G115" s="113"/>
      <c r="H115" s="19" t="s">
        <v>30</v>
      </c>
      <c r="I115" s="19" t="s">
        <v>31</v>
      </c>
    </row>
    <row r="116" spans="1:9" ht="15">
      <c r="A116" s="20">
        <v>1</v>
      </c>
      <c r="B116" s="73" t="s">
        <v>127</v>
      </c>
      <c r="C116" s="74"/>
      <c r="D116" s="74"/>
      <c r="E116" s="74"/>
      <c r="F116" s="74"/>
      <c r="G116" s="75"/>
      <c r="H116" s="21">
        <f>I116/$I$82</f>
        <v>0.01869688385269122</v>
      </c>
      <c r="I116" s="22">
        <f>($D$126/$E$127)*G126</f>
        <v>49.394079636166026</v>
      </c>
    </row>
    <row r="117" spans="1:9" ht="15">
      <c r="A117" s="20">
        <v>2</v>
      </c>
      <c r="B117" s="73" t="s">
        <v>128</v>
      </c>
      <c r="C117" s="74"/>
      <c r="D117" s="74"/>
      <c r="E117" s="74"/>
      <c r="F117" s="74"/>
      <c r="G117" s="75"/>
      <c r="H117" s="21">
        <f>I117/$I$82</f>
        <v>0.08611898016997167</v>
      </c>
      <c r="I117" s="22">
        <f>($D$126/$E$127)*G127</f>
        <v>227.51212438476472</v>
      </c>
    </row>
    <row r="118" spans="1:9" ht="15">
      <c r="A118" s="20">
        <v>3</v>
      </c>
      <c r="B118" s="73" t="s">
        <v>13</v>
      </c>
      <c r="C118" s="74"/>
      <c r="D118" s="74"/>
      <c r="E118" s="74"/>
      <c r="F118" s="74"/>
      <c r="G118" s="75"/>
      <c r="H118" s="21">
        <f>I118/$I$82</f>
        <v>0.028328611898016998</v>
      </c>
      <c r="I118" s="22">
        <f>($D$126/$E$127)*G128</f>
        <v>74.83951460025155</v>
      </c>
    </row>
    <row r="119" spans="1:9" ht="15">
      <c r="A119" s="20">
        <v>4</v>
      </c>
      <c r="B119" s="73" t="s">
        <v>129</v>
      </c>
      <c r="C119" s="74"/>
      <c r="D119" s="74"/>
      <c r="E119" s="74"/>
      <c r="F119" s="74"/>
      <c r="G119" s="75"/>
      <c r="H119" s="21">
        <f>I119/$I$82</f>
        <v>0</v>
      </c>
      <c r="I119" s="22">
        <f>($D$126/$E$127)*G129</f>
        <v>0</v>
      </c>
    </row>
    <row r="120" spans="1:9" ht="15">
      <c r="A120" s="20">
        <v>5</v>
      </c>
      <c r="B120" s="73" t="s">
        <v>101</v>
      </c>
      <c r="C120" s="74"/>
      <c r="D120" s="74"/>
      <c r="E120" s="74"/>
      <c r="F120" s="74"/>
      <c r="G120" s="75"/>
      <c r="H120" s="21">
        <f>I120/$I$82</f>
        <v>0</v>
      </c>
      <c r="I120" s="22">
        <v>0</v>
      </c>
    </row>
    <row r="121" spans="1:9" ht="15">
      <c r="A121" s="105" t="s">
        <v>130</v>
      </c>
      <c r="B121" s="106"/>
      <c r="C121" s="106"/>
      <c r="D121" s="106"/>
      <c r="E121" s="106"/>
      <c r="F121" s="106"/>
      <c r="G121" s="107"/>
      <c r="H121" s="24">
        <f>H116+H117+H118+H119+H120</f>
        <v>0.1331444759206799</v>
      </c>
      <c r="I121" s="25">
        <f>I116+I117+I118+I119+I120</f>
        <v>351.74571862118233</v>
      </c>
    </row>
    <row r="122" spans="1:9" ht="15">
      <c r="A122" s="26" t="s">
        <v>131</v>
      </c>
      <c r="B122" s="99" t="s">
        <v>132</v>
      </c>
      <c r="C122" s="99"/>
      <c r="D122" s="99"/>
      <c r="E122" s="99"/>
      <c r="F122" s="99"/>
      <c r="G122" s="99"/>
      <c r="H122" s="99"/>
      <c r="I122" s="99"/>
    </row>
    <row r="123" spans="1:9" ht="15">
      <c r="A123" s="26" t="s">
        <v>133</v>
      </c>
      <c r="B123" s="100" t="s">
        <v>134</v>
      </c>
      <c r="C123" s="100"/>
      <c r="D123" s="100"/>
      <c r="E123" s="100"/>
      <c r="F123" s="100"/>
      <c r="G123" s="100"/>
      <c r="H123" s="100"/>
      <c r="I123" s="100"/>
    </row>
    <row r="124" spans="1:9" ht="15">
      <c r="A124" s="101" t="s">
        <v>135</v>
      </c>
      <c r="B124" s="101"/>
      <c r="C124" s="101"/>
      <c r="D124" s="101"/>
      <c r="E124" s="101"/>
      <c r="F124" s="101"/>
      <c r="G124" s="101"/>
      <c r="H124" s="101"/>
      <c r="I124" s="101"/>
    </row>
    <row r="125" spans="1:9" ht="15">
      <c r="A125" s="102" t="s">
        <v>136</v>
      </c>
      <c r="B125" s="102"/>
      <c r="C125" s="20" t="s">
        <v>137</v>
      </c>
      <c r="D125" s="103" t="s">
        <v>138</v>
      </c>
      <c r="E125" s="104"/>
      <c r="F125" s="20" t="s">
        <v>139</v>
      </c>
      <c r="G125" s="53" t="s">
        <v>140</v>
      </c>
      <c r="H125" s="103" t="s">
        <v>141</v>
      </c>
      <c r="I125" s="103"/>
    </row>
    <row r="126" spans="1:9" ht="15">
      <c r="A126" s="93">
        <f>I82</f>
        <v>2641.8348653888797</v>
      </c>
      <c r="B126" s="94"/>
      <c r="C126" s="22">
        <f>I112</f>
        <v>0</v>
      </c>
      <c r="D126" s="95">
        <f>A126+C126</f>
        <v>2641.8348653888797</v>
      </c>
      <c r="E126" s="96"/>
      <c r="F126" s="20" t="s">
        <v>127</v>
      </c>
      <c r="G126" s="54">
        <v>0.0165</v>
      </c>
      <c r="H126" s="88">
        <v>0.0065</v>
      </c>
      <c r="I126" s="88"/>
    </row>
    <row r="127" spans="1:9" ht="15">
      <c r="A127" s="97" t="s">
        <v>142</v>
      </c>
      <c r="B127" s="97"/>
      <c r="C127" s="53">
        <v>1</v>
      </c>
      <c r="D127" s="55">
        <f>G130/1</f>
        <v>0.1175</v>
      </c>
      <c r="E127" s="56">
        <f>C127-D127</f>
        <v>0.8825000000000001</v>
      </c>
      <c r="F127" s="20" t="s">
        <v>128</v>
      </c>
      <c r="G127" s="54">
        <v>0.076</v>
      </c>
      <c r="H127" s="88">
        <v>0.03</v>
      </c>
      <c r="I127" s="88"/>
    </row>
    <row r="128" spans="1:9" ht="15">
      <c r="A128" s="98" t="s">
        <v>143</v>
      </c>
      <c r="B128" s="98"/>
      <c r="C128" s="20">
        <v>1</v>
      </c>
      <c r="D128" s="57">
        <f>H130</f>
        <v>0.0615</v>
      </c>
      <c r="E128" s="58">
        <f>C128-D128</f>
        <v>0.9385</v>
      </c>
      <c r="F128" s="20" t="s">
        <v>13</v>
      </c>
      <c r="G128" s="54">
        <f>I11</f>
        <v>0.025</v>
      </c>
      <c r="H128" s="88">
        <f>I11</f>
        <v>0.025</v>
      </c>
      <c r="I128" s="88"/>
    </row>
    <row r="129" spans="1:9" ht="15">
      <c r="A129" s="87" t="s">
        <v>144</v>
      </c>
      <c r="B129" s="87"/>
      <c r="C129" s="59">
        <v>1</v>
      </c>
      <c r="D129" s="59">
        <v>0.0654</v>
      </c>
      <c r="E129" s="60">
        <f>C129-D129</f>
        <v>0.9346</v>
      </c>
      <c r="F129" s="20" t="s">
        <v>145</v>
      </c>
      <c r="G129" s="54">
        <v>0</v>
      </c>
      <c r="H129" s="88">
        <v>0</v>
      </c>
      <c r="I129" s="88"/>
    </row>
    <row r="130" spans="1:9" ht="15">
      <c r="A130" s="61" t="s">
        <v>146</v>
      </c>
      <c r="B130" s="89" t="s">
        <v>147</v>
      </c>
      <c r="C130" s="89"/>
      <c r="D130" s="89"/>
      <c r="E130" s="89"/>
      <c r="F130" s="29" t="s">
        <v>148</v>
      </c>
      <c r="G130" s="62">
        <f>SUM(G126:G129)</f>
        <v>0.1175</v>
      </c>
      <c r="H130" s="90">
        <f>SUM(H126:I129)</f>
        <v>0.0615</v>
      </c>
      <c r="I130" s="90"/>
    </row>
    <row r="131" spans="1:9" ht="15">
      <c r="A131" s="63"/>
      <c r="B131" s="91"/>
      <c r="C131" s="91"/>
      <c r="D131" s="91"/>
      <c r="E131" s="91"/>
      <c r="F131" s="91"/>
      <c r="G131" s="91"/>
      <c r="H131" s="91"/>
      <c r="I131" s="91"/>
    </row>
    <row r="132" spans="1:9" ht="15">
      <c r="A132" s="92" t="s">
        <v>149</v>
      </c>
      <c r="B132" s="92"/>
      <c r="C132" s="92"/>
      <c r="D132" s="92"/>
      <c r="E132" s="92"/>
      <c r="F132" s="92"/>
      <c r="G132" s="92"/>
      <c r="H132" s="41">
        <f>H121</f>
        <v>0.1331444759206799</v>
      </c>
      <c r="I132" s="42">
        <f>I121</f>
        <v>351.74571862118233</v>
      </c>
    </row>
    <row r="133" spans="1:9" ht="1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5">
      <c r="A134" s="85" t="s">
        <v>150</v>
      </c>
      <c r="B134" s="85"/>
      <c r="C134" s="85"/>
      <c r="D134" s="85"/>
      <c r="E134" s="85"/>
      <c r="F134" s="85"/>
      <c r="G134" s="85"/>
      <c r="H134" s="85"/>
      <c r="I134" s="85"/>
    </row>
    <row r="135" spans="1:9" ht="15">
      <c r="A135" s="84" t="s">
        <v>27</v>
      </c>
      <c r="B135" s="84"/>
      <c r="C135" s="84"/>
      <c r="D135" s="84"/>
      <c r="E135" s="84"/>
      <c r="F135" s="84"/>
      <c r="G135" s="84"/>
      <c r="H135" s="84"/>
      <c r="I135" s="84"/>
    </row>
    <row r="136" spans="1:9" ht="15">
      <c r="A136" s="20">
        <v>1</v>
      </c>
      <c r="B136" s="73" t="s">
        <v>151</v>
      </c>
      <c r="C136" s="74"/>
      <c r="D136" s="74"/>
      <c r="E136" s="74"/>
      <c r="F136" s="74"/>
      <c r="G136" s="75"/>
      <c r="H136" s="21">
        <f>I136/$G$153</f>
        <v>0.43318626761765544</v>
      </c>
      <c r="I136" s="64">
        <f>I31</f>
        <v>1296.778</v>
      </c>
    </row>
    <row r="137" spans="1:9" ht="15">
      <c r="A137" s="20">
        <v>2</v>
      </c>
      <c r="B137" s="73" t="s">
        <v>152</v>
      </c>
      <c r="C137" s="74"/>
      <c r="D137" s="74"/>
      <c r="E137" s="74"/>
      <c r="F137" s="74"/>
      <c r="G137" s="75"/>
      <c r="H137" s="21">
        <f>I137/$G$153</f>
        <v>0.3217144280441535</v>
      </c>
      <c r="I137" s="64">
        <f>I42+I53+I60+I64</f>
        <v>963.0780653888801</v>
      </c>
    </row>
    <row r="138" spans="1:9" ht="15">
      <c r="A138" s="20">
        <v>3</v>
      </c>
      <c r="B138" s="86" t="s">
        <v>153</v>
      </c>
      <c r="C138" s="86"/>
      <c r="D138" s="86"/>
      <c r="E138" s="86"/>
      <c r="F138" s="86"/>
      <c r="G138" s="86"/>
      <c r="H138" s="21">
        <f>I138/$G$153</f>
        <v>0.12759930433819117</v>
      </c>
      <c r="I138" s="64">
        <f>I72</f>
        <v>381.9788</v>
      </c>
    </row>
    <row r="139" spans="1:9" ht="15">
      <c r="A139" s="76" t="s">
        <v>154</v>
      </c>
      <c r="B139" s="77"/>
      <c r="C139" s="77"/>
      <c r="D139" s="77"/>
      <c r="E139" s="77"/>
      <c r="F139" s="77"/>
      <c r="G139" s="78"/>
      <c r="H139" s="41">
        <f>H136+H137+H138</f>
        <v>0.8825000000000001</v>
      </c>
      <c r="I139" s="42">
        <f>I136+I137+I138</f>
        <v>2641.8348653888797</v>
      </c>
    </row>
    <row r="140" spans="1:9" ht="1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5">
      <c r="A141" s="84" t="s">
        <v>94</v>
      </c>
      <c r="B141" s="84"/>
      <c r="C141" s="84"/>
      <c r="D141" s="84"/>
      <c r="E141" s="84"/>
      <c r="F141" s="84"/>
      <c r="G141" s="84"/>
      <c r="H141" s="84"/>
      <c r="I141" s="84"/>
    </row>
    <row r="142" spans="1:9" ht="15">
      <c r="A142" s="20">
        <v>1</v>
      </c>
      <c r="B142" s="73" t="s">
        <v>95</v>
      </c>
      <c r="C142" s="74"/>
      <c r="D142" s="74"/>
      <c r="E142" s="74"/>
      <c r="F142" s="74"/>
      <c r="G142" s="75"/>
      <c r="H142" s="21">
        <f>I142/$G$153</f>
        <v>0</v>
      </c>
      <c r="I142" s="22">
        <f>I92</f>
        <v>0</v>
      </c>
    </row>
    <row r="143" spans="1:9" ht="15">
      <c r="A143" s="20">
        <v>2</v>
      </c>
      <c r="B143" s="73" t="s">
        <v>117</v>
      </c>
      <c r="C143" s="74"/>
      <c r="D143" s="74"/>
      <c r="E143" s="74"/>
      <c r="F143" s="74"/>
      <c r="G143" s="75"/>
      <c r="H143" s="21">
        <f>I143/$G$153</f>
        <v>0</v>
      </c>
      <c r="I143" s="22">
        <f>I102</f>
        <v>0</v>
      </c>
    </row>
    <row r="144" spans="1:9" ht="15">
      <c r="A144" s="20">
        <v>3</v>
      </c>
      <c r="B144" s="73" t="s">
        <v>121</v>
      </c>
      <c r="C144" s="74"/>
      <c r="D144" s="74"/>
      <c r="E144" s="74"/>
      <c r="F144" s="74"/>
      <c r="G144" s="75"/>
      <c r="H144" s="21">
        <f>I144/$G$153</f>
        <v>0</v>
      </c>
      <c r="I144" s="22">
        <f>I106</f>
        <v>0</v>
      </c>
    </row>
    <row r="145" spans="1:9" ht="15">
      <c r="A145" s="76" t="s">
        <v>155</v>
      </c>
      <c r="B145" s="77"/>
      <c r="C145" s="77"/>
      <c r="D145" s="77"/>
      <c r="E145" s="77"/>
      <c r="F145" s="77"/>
      <c r="G145" s="78"/>
      <c r="H145" s="41">
        <f>H142+H143+H144</f>
        <v>0</v>
      </c>
      <c r="I145" s="42">
        <f>I142+I143+I144</f>
        <v>0</v>
      </c>
    </row>
    <row r="146" spans="1:9" ht="1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5">
      <c r="A147" s="84" t="s">
        <v>125</v>
      </c>
      <c r="B147" s="84"/>
      <c r="C147" s="84"/>
      <c r="D147" s="84"/>
      <c r="E147" s="84"/>
      <c r="F147" s="84"/>
      <c r="G147" s="84"/>
      <c r="H147" s="84"/>
      <c r="I147" s="84"/>
    </row>
    <row r="148" spans="1:9" ht="15">
      <c r="A148" s="20">
        <v>1</v>
      </c>
      <c r="B148" s="73" t="s">
        <v>156</v>
      </c>
      <c r="C148" s="74"/>
      <c r="D148" s="74"/>
      <c r="E148" s="74"/>
      <c r="F148" s="74"/>
      <c r="G148" s="75"/>
      <c r="H148" s="21">
        <f>I148/$G$153</f>
        <v>0.11750000000000002</v>
      </c>
      <c r="I148" s="22">
        <f>I121</f>
        <v>351.74571862118233</v>
      </c>
    </row>
    <row r="149" spans="1:9" ht="15">
      <c r="A149" s="76" t="s">
        <v>157</v>
      </c>
      <c r="B149" s="77"/>
      <c r="C149" s="77"/>
      <c r="D149" s="77"/>
      <c r="E149" s="77"/>
      <c r="F149" s="77"/>
      <c r="G149" s="78"/>
      <c r="H149" s="41">
        <f>H148</f>
        <v>0.11750000000000002</v>
      </c>
      <c r="I149" s="42">
        <f>I121</f>
        <v>351.74571862118233</v>
      </c>
    </row>
    <row r="150" spans="1:9" ht="1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5">
      <c r="A151" s="79" t="s">
        <v>158</v>
      </c>
      <c r="B151" s="79"/>
      <c r="C151" s="79"/>
      <c r="D151" s="79"/>
      <c r="E151" s="79"/>
      <c r="F151" s="79"/>
      <c r="G151" s="79"/>
      <c r="H151" s="79"/>
      <c r="I151" s="79"/>
    </row>
    <row r="152" spans="1:9" ht="56.25">
      <c r="A152" s="80" t="s">
        <v>159</v>
      </c>
      <c r="B152" s="80"/>
      <c r="C152" s="80"/>
      <c r="D152" s="80"/>
      <c r="E152" s="80"/>
      <c r="F152" s="80"/>
      <c r="G152" s="65" t="s">
        <v>160</v>
      </c>
      <c r="H152" s="65" t="s">
        <v>161</v>
      </c>
      <c r="I152" s="65" t="s">
        <v>162</v>
      </c>
    </row>
    <row r="153" spans="1:9" ht="15">
      <c r="A153" s="81" t="str">
        <f>G5</f>
        <v>AUXILIAR DE LIMPEZA - CBO 5143</v>
      </c>
      <c r="B153" s="82"/>
      <c r="C153" s="82"/>
      <c r="D153" s="82"/>
      <c r="E153" s="82"/>
      <c r="F153" s="83"/>
      <c r="G153" s="66">
        <f>I139+I145+I149</f>
        <v>2993.580584010062</v>
      </c>
      <c r="H153" s="65">
        <f>I9</f>
        <v>1</v>
      </c>
      <c r="I153" s="66">
        <f>G153*H153</f>
        <v>2993.580584010062</v>
      </c>
    </row>
    <row r="154" spans="1:9" ht="15">
      <c r="A154" s="81"/>
      <c r="B154" s="82"/>
      <c r="C154" s="82"/>
      <c r="D154" s="82"/>
      <c r="E154" s="82"/>
      <c r="F154" s="83"/>
      <c r="G154" s="65"/>
      <c r="H154" s="65"/>
      <c r="I154" s="66"/>
    </row>
    <row r="155" spans="1:9" ht="15">
      <c r="A155" s="70" t="s">
        <v>163</v>
      </c>
      <c r="B155" s="71"/>
      <c r="C155" s="71"/>
      <c r="D155" s="71"/>
      <c r="E155" s="71"/>
      <c r="F155" s="71"/>
      <c r="G155" s="71"/>
      <c r="H155" s="72"/>
      <c r="I155" s="67">
        <f>I153+I154</f>
        <v>2993.580584010062</v>
      </c>
    </row>
  </sheetData>
  <sheetProtection/>
  <mergeCells count="142">
    <mergeCell ref="A20:F20"/>
    <mergeCell ref="G16:G19"/>
    <mergeCell ref="A1:I1"/>
    <mergeCell ref="A2:B2"/>
    <mergeCell ref="C2:D2"/>
    <mergeCell ref="E2:I2"/>
    <mergeCell ref="A3:B3"/>
    <mergeCell ref="A5:F9"/>
    <mergeCell ref="G5:H5"/>
    <mergeCell ref="G6:G9"/>
    <mergeCell ref="A21:F21"/>
    <mergeCell ref="A23:I23"/>
    <mergeCell ref="B24:G24"/>
    <mergeCell ref="B25:G25"/>
    <mergeCell ref="B26:G26"/>
    <mergeCell ref="A10:F10"/>
    <mergeCell ref="A11:F11"/>
    <mergeCell ref="A12:F15"/>
    <mergeCell ref="G12:G15"/>
    <mergeCell ref="A16:F19"/>
    <mergeCell ref="B27:G27"/>
    <mergeCell ref="A28:A29"/>
    <mergeCell ref="B28:G28"/>
    <mergeCell ref="B29:G29"/>
    <mergeCell ref="B30:G30"/>
    <mergeCell ref="A31:G31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A42:G42"/>
    <mergeCell ref="A43:I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A53:G53"/>
    <mergeCell ref="B54:I54"/>
    <mergeCell ref="B55:I55"/>
    <mergeCell ref="B56:G56"/>
    <mergeCell ref="B57:G57"/>
    <mergeCell ref="B58:G58"/>
    <mergeCell ref="B59:G59"/>
    <mergeCell ref="A60:G60"/>
    <mergeCell ref="B62:G62"/>
    <mergeCell ref="B63:G63"/>
    <mergeCell ref="A64:G64"/>
    <mergeCell ref="A66:G66"/>
    <mergeCell ref="B68:G68"/>
    <mergeCell ref="B69:G69"/>
    <mergeCell ref="B70:G70"/>
    <mergeCell ref="B71:G71"/>
    <mergeCell ref="A72:G72"/>
    <mergeCell ref="A74:I74"/>
    <mergeCell ref="A75:B75"/>
    <mergeCell ref="A76:B76"/>
    <mergeCell ref="A78:I78"/>
    <mergeCell ref="A79:B79"/>
    <mergeCell ref="A80:B80"/>
    <mergeCell ref="A82:G82"/>
    <mergeCell ref="A84:I84"/>
    <mergeCell ref="B85:G85"/>
    <mergeCell ref="B86:G86"/>
    <mergeCell ref="B87:G87"/>
    <mergeCell ref="B88:G88"/>
    <mergeCell ref="B89:G89"/>
    <mergeCell ref="B90:G90"/>
    <mergeCell ref="B91:G91"/>
    <mergeCell ref="A92:G92"/>
    <mergeCell ref="B93:I93"/>
    <mergeCell ref="B94:I94"/>
    <mergeCell ref="A95:E95"/>
    <mergeCell ref="A96:B96"/>
    <mergeCell ref="A97:B97"/>
    <mergeCell ref="B98:I98"/>
    <mergeCell ref="B99:G99"/>
    <mergeCell ref="B100:G100"/>
    <mergeCell ref="B101:G101"/>
    <mergeCell ref="A102:G102"/>
    <mergeCell ref="B104:G104"/>
    <mergeCell ref="B105:G105"/>
    <mergeCell ref="A106:G106"/>
    <mergeCell ref="A108:E108"/>
    <mergeCell ref="A109:B109"/>
    <mergeCell ref="A110:B110"/>
    <mergeCell ref="A112:G112"/>
    <mergeCell ref="A114:I114"/>
    <mergeCell ref="B115:G115"/>
    <mergeCell ref="B116:G116"/>
    <mergeCell ref="B117:G117"/>
    <mergeCell ref="B118:G118"/>
    <mergeCell ref="B119:G119"/>
    <mergeCell ref="B120:G120"/>
    <mergeCell ref="A121:G121"/>
    <mergeCell ref="B122:I122"/>
    <mergeCell ref="B123:I123"/>
    <mergeCell ref="A124:I124"/>
    <mergeCell ref="A125:B125"/>
    <mergeCell ref="D125:E125"/>
    <mergeCell ref="H125:I125"/>
    <mergeCell ref="A126:B126"/>
    <mergeCell ref="D126:E126"/>
    <mergeCell ref="H126:I126"/>
    <mergeCell ref="A127:B127"/>
    <mergeCell ref="H127:I127"/>
    <mergeCell ref="A128:B128"/>
    <mergeCell ref="H128:I128"/>
    <mergeCell ref="A129:B129"/>
    <mergeCell ref="H129:I129"/>
    <mergeCell ref="B130:E130"/>
    <mergeCell ref="H130:I130"/>
    <mergeCell ref="B131:I131"/>
    <mergeCell ref="A132:G132"/>
    <mergeCell ref="A134:I134"/>
    <mergeCell ref="A135:I135"/>
    <mergeCell ref="B136:G136"/>
    <mergeCell ref="B137:G137"/>
    <mergeCell ref="B138:G138"/>
    <mergeCell ref="A139:G139"/>
    <mergeCell ref="A141:I141"/>
    <mergeCell ref="B142:G142"/>
    <mergeCell ref="B143:G143"/>
    <mergeCell ref="B144:G144"/>
    <mergeCell ref="A145:G145"/>
    <mergeCell ref="A147:I147"/>
    <mergeCell ref="A155:H155"/>
    <mergeCell ref="B148:G148"/>
    <mergeCell ref="A149:G149"/>
    <mergeCell ref="A151:I151"/>
    <mergeCell ref="A152:F152"/>
    <mergeCell ref="A153:F153"/>
    <mergeCell ref="A154:F154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Silveira Bittencourt</dc:creator>
  <cp:keywords/>
  <dc:description/>
  <cp:lastModifiedBy>Mauricio Silveira Bittencourt</cp:lastModifiedBy>
  <dcterms:created xsi:type="dcterms:W3CDTF">2016-09-14T19:02:49Z</dcterms:created>
  <dcterms:modified xsi:type="dcterms:W3CDTF">2016-09-14T19:41:11Z</dcterms:modified>
  <cp:category/>
  <cp:version/>
  <cp:contentType/>
  <cp:contentStatus/>
</cp:coreProperties>
</file>